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3256" windowHeight="12432" tabRatio="750" activeTab="2"/>
  </bookViews>
  <sheets>
    <sheet name="Титул ПФХД" sheetId="15" r:id="rId1"/>
    <sheet name="ПФХД" sheetId="2" r:id="rId2"/>
    <sheet name="Закупка ТРУ"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123" localSheetId="0">#REF!</definedName>
    <definedName name="_123">#REF!</definedName>
    <definedName name="_in2007" localSheetId="0">#REF!</definedName>
    <definedName name="_in2007">#REF!</definedName>
    <definedName name="_in2008" localSheetId="0">#REF!</definedName>
    <definedName name="_in2008">#REF!</definedName>
    <definedName name="_in2009" localSheetId="0">#REF!</definedName>
    <definedName name="_in2009">#REF!</definedName>
    <definedName name="_in2010" localSheetId="0">#REF!</definedName>
    <definedName name="_in2010">#REF!</definedName>
    <definedName name="_in2011" localSheetId="0">#REF!</definedName>
    <definedName name="_in2011">#REF!</definedName>
    <definedName name="_in2012" localSheetId="0">#REF!</definedName>
    <definedName name="_in2012">#REF!</definedName>
    <definedName name="_in2013" localSheetId="0">#REF!</definedName>
    <definedName name="_in2013">#REF!</definedName>
    <definedName name="_in2014" localSheetId="0">#REF!</definedName>
    <definedName name="_in2014">#REF!</definedName>
    <definedName name="_in2015" localSheetId="0">#REF!</definedName>
    <definedName name="_in2015">#REF!</definedName>
    <definedName name="_inf2007" localSheetId="0">#REF!</definedName>
    <definedName name="_inf2007">#REF!</definedName>
    <definedName name="_inf2008" localSheetId="0">#REF!</definedName>
    <definedName name="_inf2008">#REF!</definedName>
    <definedName name="_inf2009" localSheetId="0">#REF!</definedName>
    <definedName name="_inf2009">#REF!</definedName>
    <definedName name="_inf2010" localSheetId="0">#REF!</definedName>
    <definedName name="_inf2010">#REF!</definedName>
    <definedName name="_inf2011" localSheetId="0">#REF!</definedName>
    <definedName name="_inf2011">#REF!</definedName>
    <definedName name="_inf2012" localSheetId="0">#REF!</definedName>
    <definedName name="_inf2012">#REF!</definedName>
    <definedName name="_inf2013" localSheetId="0">#REF!</definedName>
    <definedName name="_inf2013">#REF!</definedName>
    <definedName name="_inf20131" localSheetId="0">#REF!</definedName>
    <definedName name="_inf20131">#REF!</definedName>
    <definedName name="_inf2014" localSheetId="0">#REF!</definedName>
    <definedName name="_inf2014">#REF!</definedName>
    <definedName name="_inf2015" localSheetId="0">#REF!</definedName>
    <definedName name="_inf2015">#REF!</definedName>
    <definedName name="_inf2015_" localSheetId="0">#REF!</definedName>
    <definedName name="_inf2015_">#REF!</definedName>
    <definedName name="_inf2016" localSheetId="0">#REF!</definedName>
    <definedName name="_inf2016">#REF!</definedName>
    <definedName name="_inf202111" localSheetId="0">#REF!</definedName>
    <definedName name="_inf202111">#REF!</definedName>
    <definedName name="_отдых2" localSheetId="0">#REF!</definedName>
    <definedName name="_отдых2">#REF!</definedName>
    <definedName name="_xlnm._FilterDatabase" localSheetId="1" hidden="1">ПФХД!$A$10:$N$80</definedName>
    <definedName name="ddd" localSheetId="0">[1]ПРОГНОЗ_1!#REF!</definedName>
    <definedName name="ddd">[1]ПРОГНОЗ_1!#REF!</definedName>
    <definedName name="ff" localSheetId="0">#REF!</definedName>
    <definedName name="ff">#REF!</definedName>
    <definedName name="fffff" localSheetId="0">'[2]Гр5(о)'!#REF!</definedName>
    <definedName name="fffff">'[2]Гр5(о)'!#REF!</definedName>
    <definedName name="ffffff" localSheetId="0">'[2]Гр5(о)'!#REF!</definedName>
    <definedName name="ffffff">'[2]Гр5(о)'!#REF!</definedName>
    <definedName name="gggg" localSheetId="0">#REF!</definedName>
    <definedName name="gggg">#REF!</definedName>
    <definedName name="gggggg" localSheetId="0">#REF!</definedName>
    <definedName name="gggggg">#REF!</definedName>
    <definedName name="jjjj" localSheetId="0">'[3]Гр5(о)'!#REF!</definedName>
    <definedName name="jjjj">'[3]Гр5(о)'!#REF!</definedName>
    <definedName name="kbcn" localSheetId="0">#REF!</definedName>
    <definedName name="kbcn">#REF!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opt" localSheetId="0" hidden="1">#REF!</definedName>
    <definedName name="solver_opt" hidden="1">#REF!</definedName>
    <definedName name="solver_pre" hidden="1">0.000001</definedName>
    <definedName name="solver_scl" hidden="1">0</definedName>
    <definedName name="solver_sho" hidden="1">0</definedName>
    <definedName name="solver_tim" hidden="1">100</definedName>
    <definedName name="solver_tol" hidden="1">0.05</definedName>
    <definedName name="solver_typ" hidden="1">1</definedName>
    <definedName name="solver_val" hidden="1">0</definedName>
    <definedName name="Z_24A9C8D5_7396_4B12_BACB_FFD2D0870F2F_.wvu.FilterData" localSheetId="1" hidden="1">ПФХД!$A$10:$N$80</definedName>
    <definedName name="Z_33FAAE2B_4C16_4B60_82A7_3D09D285D424_.wvu.FilterData" localSheetId="1" hidden="1">ПФХД!$A$10:$N$80</definedName>
    <definedName name="Z_33FAAE2B_4C16_4B60_82A7_3D09D285D424_.wvu.PrintArea" localSheetId="2" hidden="1">'Закупка ТРУ'!$A$1:$T$51</definedName>
    <definedName name="Z_33FAAE2B_4C16_4B60_82A7_3D09D285D424_.wvu.PrintArea" localSheetId="1" hidden="1">ПФХД!$A$1:$N$80</definedName>
    <definedName name="Z_33FAAE2B_4C16_4B60_82A7_3D09D285D424_.wvu.PrintTitles" localSheetId="1" hidden="1">ПФХД!$6:$10</definedName>
    <definedName name="Z_413FE589_EB44_4ED3_8D71_DDB7E5500C49_.wvu.FilterData" localSheetId="1" hidden="1">ПФХД!$A$10:$N$80</definedName>
    <definedName name="Z_413FE589_EB44_4ED3_8D71_DDB7E5500C49_.wvu.PrintArea" localSheetId="2" hidden="1">'Закупка ТРУ'!$A$1:$T$51</definedName>
    <definedName name="Z_413FE589_EB44_4ED3_8D71_DDB7E5500C49_.wvu.PrintArea" localSheetId="1" hidden="1">ПФХД!$A$1:$N$80</definedName>
    <definedName name="Z_413FE589_EB44_4ED3_8D71_DDB7E5500C49_.wvu.PrintTitles" localSheetId="1" hidden="1">ПФХД!$6:$10</definedName>
    <definedName name="Z_A868E7FF_09C1_4166_9C13_564F5D45DEDC_.wvu.FilterData" localSheetId="1" hidden="1">ПФХД!$A$10:$N$80</definedName>
    <definedName name="Z_A868E7FF_09C1_4166_9C13_564F5D45DEDC_.wvu.PrintArea" localSheetId="2" hidden="1">'Закупка ТРУ'!$A$1:$T$51</definedName>
    <definedName name="Z_A868E7FF_09C1_4166_9C13_564F5D45DEDC_.wvu.PrintArea" localSheetId="1" hidden="1">ПФХД!$A$1:$N$80</definedName>
    <definedName name="Z_A868E7FF_09C1_4166_9C13_564F5D45DEDC_.wvu.PrintTitles" localSheetId="1" hidden="1">ПФХД!$6:$10</definedName>
    <definedName name="Z_B72699BC_299D_42B7_A978_9B23F399AA23_.wvu.FilterData" localSheetId="1" hidden="1">ПФХД!$A$10:$N$80</definedName>
    <definedName name="Z_B72699BC_299D_42B7_A978_9B23F399AA23_.wvu.PrintArea" localSheetId="2" hidden="1">'Закупка ТРУ'!$A$1:$T$51</definedName>
    <definedName name="Z_B72699BC_299D_42B7_A978_9B23F399AA23_.wvu.PrintArea" localSheetId="1" hidden="1">ПФХД!$A$1:$N$80</definedName>
    <definedName name="Z_B72699BC_299D_42B7_A978_9B23F399AA23_.wvu.PrintTitles" localSheetId="1" hidden="1">ПФХД!$6:$10</definedName>
    <definedName name="zxcvbm" localSheetId="0">#REF!</definedName>
    <definedName name="zxcvbm">#REF!</definedName>
    <definedName name="ааа" localSheetId="0" hidden="1">#REF!</definedName>
    <definedName name="ааа" hidden="1">#REF!</definedName>
    <definedName name="август" localSheetId="0" hidden="1">#REF!</definedName>
    <definedName name="август" hidden="1">#REF!</definedName>
    <definedName name="АнМ" localSheetId="0">'[4]Гр5(о)'!#REF!</definedName>
    <definedName name="АнМ">'[4]Гр5(о)'!#REF!</definedName>
    <definedName name="АО" localSheetId="0" hidden="1">#REF!</definedName>
    <definedName name="АО" hidden="1">#REF!</definedName>
    <definedName name="аоа" localSheetId="0" hidden="1">#REF!</definedName>
    <definedName name="аоа" hidden="1">#REF!</definedName>
    <definedName name="апоыпао" localSheetId="0">#REF!</definedName>
    <definedName name="апоыпао">#REF!</definedName>
    <definedName name="апрель" localSheetId="0" hidden="1">#REF!</definedName>
    <definedName name="апрель" hidden="1">#REF!</definedName>
    <definedName name="арвоекое" localSheetId="0">#REF!</definedName>
    <definedName name="арвоекое">#REF!</definedName>
    <definedName name="афраврр" localSheetId="0">'[3]Гр5(о)'!#REF!</definedName>
    <definedName name="афраврр">'[3]Гр5(о)'!#REF!</definedName>
    <definedName name="б" localSheetId="0" hidden="1">#REF!</definedName>
    <definedName name="б" hidden="1">#REF!</definedName>
    <definedName name="вв" localSheetId="0">[5]ПРОГНОЗ_1!#REF!</definedName>
    <definedName name="вв">[5]ПРОГНОЗ_1!#REF!</definedName>
    <definedName name="ВИка" localSheetId="0">#REF!</definedName>
    <definedName name="ВИка">#REF!</definedName>
    <definedName name="влол" localSheetId="0">#REF!</definedName>
    <definedName name="влол">#REF!</definedName>
    <definedName name="вр" localSheetId="0">#REF!</definedName>
    <definedName name="вр">#REF!</definedName>
    <definedName name="гоь" localSheetId="0">#REF!</definedName>
    <definedName name="гоь">#REF!</definedName>
    <definedName name="График">"Диагр. 4"</definedName>
    <definedName name="дгропорплгрш" localSheetId="0">#REF!</definedName>
    <definedName name="дгропорплгрш">#REF!</definedName>
    <definedName name="дек15" localSheetId="0" hidden="1">#REF!</definedName>
    <definedName name="дек15" hidden="1">#REF!</definedName>
    <definedName name="декабрь" localSheetId="0" hidden="1">#REF!</definedName>
    <definedName name="декабрь" hidden="1">#REF!</definedName>
    <definedName name="декабрь2014" localSheetId="0" hidden="1">#REF!</definedName>
    <definedName name="декабрь2014" hidden="1">#REF!</definedName>
    <definedName name="доллдрорапывцыфцууц" localSheetId="0">#REF!</definedName>
    <definedName name="доллдрорапывцыфцууц">#REF!</definedName>
    <definedName name="доходы" localSheetId="0" hidden="1">#REF!</definedName>
    <definedName name="доходы" hidden="1">#REF!</definedName>
    <definedName name="доходы15" localSheetId="0" hidden="1">#REF!</definedName>
    <definedName name="доходы15" hidden="1">#REF!</definedName>
    <definedName name="дошк" localSheetId="0">#REF!</definedName>
    <definedName name="дошк">#REF!</definedName>
    <definedName name="ЖО" localSheetId="0">#REF!</definedName>
    <definedName name="ЖО">#REF!</definedName>
    <definedName name="_xlnm.Print_Titles" localSheetId="1">ПФХД!$6:$10</definedName>
    <definedName name="и" localSheetId="0" hidden="1">#REF!</definedName>
    <definedName name="и" hidden="1">#REF!</definedName>
    <definedName name="им" localSheetId="0">#REF!</definedName>
    <definedName name="им">#REF!</definedName>
    <definedName name="ист" localSheetId="0">#REF!</definedName>
    <definedName name="ист">#REF!</definedName>
    <definedName name="июль" localSheetId="0" hidden="1">#REF!</definedName>
    <definedName name="июль" hidden="1">#REF!</definedName>
    <definedName name="кат" localSheetId="0">#REF!</definedName>
    <definedName name="кат">#REF!</definedName>
    <definedName name="м" localSheetId="0">#REF!</definedName>
    <definedName name="м">#REF!</definedName>
    <definedName name="М1" localSheetId="0">[6]ПРОГНОЗ_1!#REF!</definedName>
    <definedName name="М1">[6]ПРОГНОЗ_1!#REF!</definedName>
    <definedName name="май" localSheetId="0" hidden="1">#REF!</definedName>
    <definedName name="май" hidden="1">#REF!</definedName>
    <definedName name="март" localSheetId="0" hidden="1">#REF!</definedName>
    <definedName name="март" hidden="1">#REF!</definedName>
    <definedName name="Молодежь" localSheetId="0">#REF!</definedName>
    <definedName name="Молодежь">#REF!</definedName>
    <definedName name="Мониторинг1" localSheetId="0">'[7]Гр5(о)'!#REF!</definedName>
    <definedName name="Мониторинг1">'[7]Гр5(о)'!#REF!</definedName>
    <definedName name="наташа" localSheetId="0" hidden="1">#REF!</definedName>
    <definedName name="наташа" hidden="1">#REF!</definedName>
    <definedName name="ноябрь" localSheetId="0" hidden="1">#REF!</definedName>
    <definedName name="ноябрь" hidden="1">#REF!</definedName>
    <definedName name="о" localSheetId="0">#REF!</definedName>
    <definedName name="о">#REF!</definedName>
    <definedName name="обж" localSheetId="0">#REF!</definedName>
    <definedName name="обж">#REF!</definedName>
    <definedName name="обж." localSheetId="0">#REF!</definedName>
    <definedName name="обж.">#REF!</definedName>
    <definedName name="_xlnm.Print_Area" localSheetId="2">'Закупка ТРУ'!$A$1:$I$51</definedName>
    <definedName name="_xlnm.Print_Area" localSheetId="1">ПФХД!$A$1:$N$89</definedName>
    <definedName name="_xlnm.Print_Area" localSheetId="0">'Титул ПФХД'!$A$1:$F$44</definedName>
    <definedName name="октябрь" localSheetId="0" hidden="1">#REF!</definedName>
    <definedName name="октябрь" hidden="1">#REF!</definedName>
    <definedName name="октябрь1" localSheetId="0" hidden="1">#REF!</definedName>
    <definedName name="октябрь1" hidden="1">#REF!</definedName>
    <definedName name="он" localSheetId="0">#REF!</definedName>
    <definedName name="он">#REF!</definedName>
    <definedName name="оп" localSheetId="0" hidden="1">#REF!</definedName>
    <definedName name="оп" hidden="1">#REF!</definedName>
    <definedName name="орлрл" localSheetId="0" hidden="1">#REF!</definedName>
    <definedName name="орлрл" hidden="1">#REF!</definedName>
    <definedName name="оррр" localSheetId="0" hidden="1">#REF!</definedName>
    <definedName name="оррр" hidden="1">#REF!</definedName>
    <definedName name="отдых2" localSheetId="0">#REF!</definedName>
    <definedName name="отдых2">#REF!</definedName>
    <definedName name="отчет" localSheetId="0" hidden="1">#REF!</definedName>
    <definedName name="отчет" hidden="1">#REF!</definedName>
    <definedName name="п" localSheetId="0">#REF!</definedName>
    <definedName name="п">#REF!</definedName>
    <definedName name="п1п1п1п1" localSheetId="0">'[8]2002(v1)'!#REF!</definedName>
    <definedName name="п1п1п1п1">'[8]2002(v1)'!#REF!</definedName>
    <definedName name="паыоаыпо" localSheetId="0">#REF!</definedName>
    <definedName name="паыоаыпо">#REF!</definedName>
    <definedName name="Пгород" localSheetId="0">#REF!</definedName>
    <definedName name="Пгород">#REF!</definedName>
    <definedName name="ПОКАЗАТЕЛИ_ДОЛГОСР.ПРОГНОЗА" localSheetId="0">'[9]2002(v2)'!#REF!</definedName>
    <definedName name="ПОКАЗАТЕЛИ_ДОЛГОСР.ПРОГНОЗА">'[9]2002(v2)'!#REF!</definedName>
    <definedName name="пппп" localSheetId="0">'[8]2002(v1)'!#REF!</definedName>
    <definedName name="пппп">'[8]2002(v1)'!#REF!</definedName>
    <definedName name="прапр" localSheetId="0">[6]ПРОГНОЗ_1!#REF!</definedName>
    <definedName name="прапр">[6]ПРОГНОЗ_1!#REF!</definedName>
    <definedName name="прво" localSheetId="0">#REF!</definedName>
    <definedName name="прво">#REF!</definedName>
    <definedName name="привет" localSheetId="0">#REF!</definedName>
    <definedName name="привет">#REF!</definedName>
    <definedName name="присмотр" localSheetId="0" hidden="1">#REF!</definedName>
    <definedName name="присмотр" hidden="1">#REF!</definedName>
    <definedName name="про" localSheetId="0">#REF!</definedName>
    <definedName name="про">#REF!</definedName>
    <definedName name="проалвдфщшкопрнео" localSheetId="0">#REF!</definedName>
    <definedName name="проалвдфщшкопрнео">#REF!</definedName>
    <definedName name="Прогноз97" localSheetId="0">[10]ПРОГНОЗ_1!#REF!</definedName>
    <definedName name="Прогноз97">[10]ПРОГНОЗ_1!#REF!</definedName>
    <definedName name="раз" localSheetId="0">#REF!</definedName>
    <definedName name="раз">#REF!</definedName>
    <definedName name="раолдраод" localSheetId="0">#REF!</definedName>
    <definedName name="раолдраод">#REF!</definedName>
    <definedName name="ропор" localSheetId="0">#REF!</definedName>
    <definedName name="ропор">#REF!</definedName>
    <definedName name="ррр" localSheetId="0">#REF!</definedName>
    <definedName name="ррр">#REF!</definedName>
    <definedName name="сентябрь" localSheetId="0" hidden="1">#REF!</definedName>
    <definedName name="сентябрь" hidden="1">#REF!</definedName>
    <definedName name="сол" localSheetId="0" hidden="1">#REF!</definedName>
    <definedName name="сол" hidden="1">#REF!</definedName>
    <definedName name="СЮТ" localSheetId="0">#REF!</definedName>
    <definedName name="СЮТ">#REF!</definedName>
    <definedName name="уцкецукецк" localSheetId="0">'[8]2002(v1)'!#REF!</definedName>
    <definedName name="уцкецукецк">'[8]2002(v1)'!#REF!</definedName>
    <definedName name="фварварффврвр" localSheetId="0">'[4]Гр5(о)'!#REF!</definedName>
    <definedName name="фварварффврвр">'[4]Гр5(о)'!#REF!</definedName>
    <definedName name="фварфварфр" localSheetId="0">#REF!</definedName>
    <definedName name="фварфварфр">#REF!</definedName>
    <definedName name="фврафврварфвра" localSheetId="0">[5]ПРОГНОЗ_1!#REF!</definedName>
    <definedName name="фврафврварфвра">[5]ПРОГНОЗ_1!#REF!</definedName>
    <definedName name="февраль" localSheetId="0" hidden="1">#REF!</definedName>
    <definedName name="февраль" hidden="1">#REF!</definedName>
    <definedName name="фф" localSheetId="0">'[11]Гр5(о)'!#REF!</definedName>
    <definedName name="фф">'[11]Гр5(о)'!#REF!</definedName>
    <definedName name="ффккуеуцкеукеуеуцке" localSheetId="0">#REF!</definedName>
    <definedName name="ффккуеуцкеукеуеуцке">#REF!</definedName>
    <definedName name="ффф" localSheetId="0">#REF!</definedName>
    <definedName name="ффф">#REF!</definedName>
    <definedName name="цуецуецу" localSheetId="0">#REF!</definedName>
    <definedName name="цуецуецу">#REF!</definedName>
    <definedName name="цук" localSheetId="0">'[9]2002(v2)'!#REF!</definedName>
    <definedName name="цук">'[9]2002(v2)'!#REF!</definedName>
    <definedName name="цукеукеук" localSheetId="0">[6]ПРОГНОЗ_1!#REF!</definedName>
    <definedName name="цукеукеук">[6]ПРОГНОЗ_1!#REF!</definedName>
    <definedName name="цукецку" localSheetId="0">[10]ПРОГНОЗ_1!#REF!</definedName>
    <definedName name="цукецку">[10]ПРОГНОЗ_1!#REF!</definedName>
    <definedName name="цукецуке" localSheetId="0">#REF!</definedName>
    <definedName name="цукецуке">#REF!</definedName>
    <definedName name="цукецукеуце" localSheetId="0">'[7]Гр5(о)'!#REF!</definedName>
    <definedName name="цукецукеуце">'[7]Гр5(о)'!#REF!</definedName>
    <definedName name="цуцуе" localSheetId="0">'[2]Гр5(о)'!#REF!</definedName>
    <definedName name="цуцуе">'[2]Гр5(о)'!#REF!</definedName>
    <definedName name="чварьлврл" localSheetId="0">[1]ПРОГНОЗ_1!#REF!</definedName>
    <definedName name="чварьлврл">[1]ПРОГНОЗ_1!#REF!</definedName>
    <definedName name="шщзо" localSheetId="0">'[2]Гр5(о)'!#REF!</definedName>
    <definedName name="шщзо">'[2]Гр5(о)'!#REF!</definedName>
    <definedName name="ыаоапо" localSheetId="0">#REF!</definedName>
    <definedName name="ыаоапо">#REF!</definedName>
    <definedName name="ыапоапо" localSheetId="0">#REF!</definedName>
    <definedName name="ыапоапо">#REF!</definedName>
    <definedName name="ыапоыпао" localSheetId="0">#REF!</definedName>
    <definedName name="ыапоыпао">#REF!</definedName>
    <definedName name="ыпаоапоы" localSheetId="0">#REF!</definedName>
    <definedName name="ыпаоапоы">#REF!</definedName>
    <definedName name="ыпаоыапо" localSheetId="0">[12]ПРОГНОЗ_1!#REF!</definedName>
    <definedName name="ыпаоыапо">[12]ПРОГНОЗ_1!#REF!</definedName>
  </definedNames>
  <calcPr calcId="125725"/>
  <customWorkbookViews>
    <customWorkbookView name="Соколова Татьяна Викторовна - Личное представление" guid="{4660ED57-C31A-43C4-A05C-DF263EC238D0}" mergeInterval="0" personalView="1" maximized="1" xWindow="-9" yWindow="-9" windowWidth="1938" windowHeight="1050" tabRatio="939" activeSheetId="11"/>
    <customWorkbookView name="Миронова Елена Сергеевна - Личное представление" guid="{5B9D9E33-AFE5-4826-BC15-28975AB1E5F8}" mergeInterval="0" personalView="1" xWindow="75" yWindow="6" windowWidth="1802" windowHeight="1012" tabRatio="943" activeSheetId="10"/>
    <customWorkbookView name="Быкова Дарья Львовна - Личное представление" guid="{4DDEBF15-3C9F-44C3-B78F-AE382BE678C1}" mergeInterval="0" personalView="1" maximized="1" xWindow="-8" yWindow="-8" windowWidth="1936" windowHeight="1056" tabRatio="939" activeSheetId="9" showComments="commIndAndComment"/>
    <customWorkbookView name="Райков Евгений Владимирович - Личное представление" guid="{B38BA802-59E1-473D-82D6-51BB59191DC1}" mergeInterval="0" personalView="1" maximized="1" xWindow="-8" yWindow="-8" windowWidth="1936" windowHeight="1056" tabRatio="945" activeSheetId="18"/>
    <customWorkbookView name="Попова Екатерина Николаевна - Личное представление" guid="{3811DC27-6C9C-4281-989A-478EAFEC2147}" mergeInterval="0" personalView="1" maximized="1" xWindow="-8" yWindow="-8" windowWidth="1936" windowHeight="1056" tabRatio="944" activeSheetId="17"/>
    <customWorkbookView name="Засядько Наталья Викторовна - Личное представление" guid="{B72699BC-299D-42B7-A978-9B23F399AA23}" mergeInterval="0" personalView="1" maximized="1" xWindow="-8" yWindow="-8" windowWidth="1936" windowHeight="1056" tabRatio="945" activeSheetId="8"/>
    <customWorkbookView name="Злобина Александра Александровна - Личное представление" guid="{33FAAE2B-4C16-4B60-82A7-3D09D285D424}" mergeInterval="0" personalView="1" maximized="1" xWindow="-8" yWindow="-8" windowWidth="1936" windowHeight="1056" tabRatio="945" activeSheetId="8"/>
    <customWorkbookView name="Лещенко Александра Александровна - Личное представление" guid="{413FE589-EB44-4ED3-8D71-DDB7E5500C49}" mergeInterval="0" personalView="1" maximized="1" xWindow="-8" yWindow="-8" windowWidth="1936" windowHeight="1056" tabRatio="939" activeSheetId="26"/>
  </customWorkbookViews>
</workbook>
</file>

<file path=xl/calcChain.xml><?xml version="1.0" encoding="utf-8"?>
<calcChain xmlns="http://schemas.openxmlformats.org/spreadsheetml/2006/main">
  <c r="H39" i="3"/>
  <c r="G38"/>
  <c r="H37"/>
  <c r="G37"/>
  <c r="N17"/>
  <c r="N16"/>
  <c r="N18"/>
  <c r="P17"/>
  <c r="O17"/>
  <c r="N11"/>
  <c r="O10"/>
  <c r="N10"/>
  <c r="E67" i="2" l="1"/>
  <c r="E40"/>
  <c r="D67"/>
  <c r="E69" l="1"/>
  <c r="R18" i="3" l="1"/>
  <c r="T17"/>
  <c r="S17"/>
  <c r="E64" i="2" l="1"/>
  <c r="R17" i="3" s="1"/>
  <c r="D64" i="2"/>
  <c r="F64"/>
  <c r="G64"/>
  <c r="H64"/>
  <c r="I64"/>
  <c r="J64"/>
  <c r="K64"/>
  <c r="L64"/>
  <c r="M64"/>
  <c r="N64"/>
  <c r="J67"/>
  <c r="G67"/>
  <c r="E80" l="1"/>
  <c r="T18" i="3" l="1"/>
  <c r="E79" i="2" l="1"/>
  <c r="F67" l="1"/>
  <c r="K69" l="1"/>
  <c r="H69"/>
  <c r="R16" i="3" l="1"/>
  <c r="T16"/>
  <c r="S16"/>
  <c r="N8" l="1"/>
  <c r="N19" s="1"/>
  <c r="I21" i="2" l="1"/>
  <c r="L21" s="1"/>
  <c r="L55" l="1"/>
  <c r="I55"/>
  <c r="F55"/>
  <c r="D35" l="1"/>
  <c r="D33" s="1"/>
  <c r="E46"/>
  <c r="E45" s="1"/>
  <c r="F46"/>
  <c r="F45" s="1"/>
  <c r="G46"/>
  <c r="G45" s="1"/>
  <c r="H46"/>
  <c r="H45" s="1"/>
  <c r="I46"/>
  <c r="I45" s="1"/>
  <c r="J46"/>
  <c r="J45" s="1"/>
  <c r="K46"/>
  <c r="K45" s="1"/>
  <c r="L46"/>
  <c r="L45" s="1"/>
  <c r="M46"/>
  <c r="N46"/>
  <c r="D46"/>
  <c r="D45" s="1"/>
  <c r="Y51" l="1"/>
  <c r="X51"/>
  <c r="W51"/>
  <c r="Y50"/>
  <c r="X50"/>
  <c r="W50"/>
  <c r="X49"/>
  <c r="W49"/>
  <c r="S49"/>
  <c r="Y49" s="1"/>
  <c r="X48"/>
  <c r="W48"/>
  <c r="S48"/>
  <c r="Y48" s="1"/>
  <c r="X47"/>
  <c r="W47"/>
  <c r="S47"/>
  <c r="Y47" s="1"/>
  <c r="X46"/>
  <c r="W46"/>
  <c r="S46"/>
  <c r="Y46" s="1"/>
  <c r="X45"/>
  <c r="W45"/>
  <c r="S45"/>
  <c r="Y45" s="1"/>
  <c r="X44"/>
  <c r="W44"/>
  <c r="S44"/>
  <c r="Y44" s="1"/>
  <c r="X43"/>
  <c r="W43"/>
  <c r="S43"/>
  <c r="Y43" s="1"/>
  <c r="X42"/>
  <c r="W42"/>
  <c r="S42"/>
  <c r="Y42" s="1"/>
  <c r="Y41"/>
  <c r="X41"/>
  <c r="W41"/>
  <c r="S41"/>
  <c r="A22" i="15" l="1"/>
  <c r="O8" i="3" l="1"/>
  <c r="O19" s="1"/>
  <c r="P8"/>
  <c r="P19" s="1"/>
  <c r="F25" i="2"/>
  <c r="G25"/>
  <c r="I25"/>
  <c r="J25"/>
  <c r="L25"/>
  <c r="D25"/>
  <c r="E23"/>
  <c r="F23"/>
  <c r="G23"/>
  <c r="H23"/>
  <c r="I23"/>
  <c r="J23"/>
  <c r="K23"/>
  <c r="L23"/>
  <c r="D23"/>
  <c r="I40" i="3"/>
  <c r="H40"/>
  <c r="G40"/>
  <c r="F40"/>
  <c r="I32"/>
  <c r="I31" s="1"/>
  <c r="H32"/>
  <c r="H31" s="1"/>
  <c r="G32"/>
  <c r="G31" s="1"/>
  <c r="F32"/>
  <c r="F31" s="1"/>
  <c r="I25"/>
  <c r="I24" s="1"/>
  <c r="H25"/>
  <c r="H24" s="1"/>
  <c r="G25"/>
  <c r="G24" s="1"/>
  <c r="F25"/>
  <c r="F24" s="1"/>
  <c r="I21"/>
  <c r="I36" s="1"/>
  <c r="H21"/>
  <c r="G21"/>
  <c r="F21"/>
  <c r="I12"/>
  <c r="I13" s="1"/>
  <c r="H12"/>
  <c r="H13" s="1"/>
  <c r="G12"/>
  <c r="G13" s="1"/>
  <c r="F12"/>
  <c r="F13" s="1"/>
  <c r="H36" l="1"/>
  <c r="F36"/>
  <c r="G36"/>
  <c r="G17"/>
  <c r="G8" s="1"/>
  <c r="F19"/>
  <c r="F16" s="1"/>
  <c r="F8" s="1"/>
  <c r="G19"/>
  <c r="H19"/>
  <c r="I19"/>
  <c r="I16" s="1"/>
  <c r="S18" l="1"/>
  <c r="Q8"/>
  <c r="Q19" s="1"/>
  <c r="H18"/>
  <c r="F37"/>
  <c r="H8" l="1"/>
  <c r="A3"/>
  <c r="J42" i="2" l="1"/>
  <c r="G42"/>
  <c r="N35" l="1"/>
  <c r="L35"/>
  <c r="L33" s="1"/>
  <c r="K35"/>
  <c r="K33" s="1"/>
  <c r="H35"/>
  <c r="H33" s="1"/>
  <c r="E35"/>
  <c r="E33" s="1"/>
  <c r="K31"/>
  <c r="H31"/>
  <c r="E31"/>
  <c r="K14" l="1"/>
  <c r="H14"/>
  <c r="E14"/>
  <c r="L38" l="1"/>
  <c r="K38"/>
  <c r="I38"/>
  <c r="H38"/>
  <c r="E38"/>
  <c r="J51"/>
  <c r="G51"/>
  <c r="E37" l="1"/>
  <c r="E27" s="1"/>
  <c r="E25" l="1"/>
  <c r="H37"/>
  <c r="H27" l="1"/>
  <c r="H25" s="1"/>
  <c r="H13" s="1"/>
  <c r="S13" s="1"/>
  <c r="K37"/>
  <c r="K27" s="1"/>
  <c r="K25" l="1"/>
  <c r="K13" s="1"/>
  <c r="V13" s="1"/>
  <c r="E13"/>
  <c r="P13" s="1"/>
  <c r="D79" l="1"/>
  <c r="F62"/>
  <c r="G62"/>
  <c r="I62"/>
  <c r="J62"/>
  <c r="L62"/>
  <c r="D62"/>
  <c r="N37" l="1"/>
  <c r="M37"/>
  <c r="M25" l="1"/>
  <c r="M13" s="1"/>
  <c r="N25"/>
  <c r="N13" s="1"/>
  <c r="F18" l="1"/>
  <c r="I18"/>
  <c r="L18"/>
  <c r="D51" l="1"/>
  <c r="F75"/>
  <c r="D75"/>
  <c r="F51"/>
  <c r="F42"/>
  <c r="F38" s="1"/>
  <c r="D42"/>
  <c r="Z66" s="1"/>
  <c r="J35"/>
  <c r="J33" s="1"/>
  <c r="I35"/>
  <c r="I33" s="1"/>
  <c r="G35"/>
  <c r="G33" s="1"/>
  <c r="F35"/>
  <c r="F33" s="1"/>
  <c r="F14"/>
  <c r="F13" s="1"/>
  <c r="J14"/>
  <c r="G14"/>
  <c r="D14"/>
  <c r="F37" l="1"/>
  <c r="Q13" s="1"/>
  <c r="D38"/>
  <c r="G38"/>
  <c r="I37"/>
  <c r="I14"/>
  <c r="I13" s="1"/>
  <c r="J38"/>
  <c r="L14"/>
  <c r="L13" s="1"/>
  <c r="L37"/>
  <c r="I8" i="3" l="1"/>
  <c r="T13" i="2"/>
  <c r="W13"/>
  <c r="D37" l="1"/>
  <c r="D19" s="1"/>
  <c r="G37"/>
  <c r="G19" s="1"/>
  <c r="G18" s="1"/>
  <c r="J37"/>
  <c r="J19" l="1"/>
  <c r="J18" s="1"/>
  <c r="J13" s="1"/>
  <c r="U13" s="1"/>
  <c r="G13"/>
  <c r="R13" s="1"/>
  <c r="D18"/>
  <c r="D13" s="1"/>
  <c r="O13" s="1"/>
</calcChain>
</file>

<file path=xl/comments1.xml><?xml version="1.0" encoding="utf-8"?>
<comments xmlns="http://schemas.openxmlformats.org/spreadsheetml/2006/main">
  <authors>
    <author>Лещенко Александра Александровна</author>
  </authors>
  <commentList>
    <comment ref="F14" authorId="0">
      <text>
        <r>
          <rPr>
            <b/>
            <sz val="9"/>
            <color indexed="81"/>
            <rFont val="Tahoma"/>
            <family val="2"/>
            <charset val="204"/>
          </rPr>
          <t>Лещенко Александра Александровна:</t>
        </r>
        <r>
          <rPr>
            <sz val="9"/>
            <color indexed="81"/>
            <rFont val="Tahoma"/>
            <family val="2"/>
            <charset val="204"/>
          </rPr>
          <t xml:space="preserve">
810 ДО</t>
        </r>
      </text>
    </comment>
    <comment ref="I14" authorId="0">
      <text>
        <r>
          <rPr>
            <b/>
            <sz val="9"/>
            <color indexed="81"/>
            <rFont val="Tahoma"/>
            <family val="2"/>
            <charset val="204"/>
          </rPr>
          <t>Лещенко Александра Александровна:</t>
        </r>
        <r>
          <rPr>
            <sz val="9"/>
            <color indexed="81"/>
            <rFont val="Tahoma"/>
            <family val="2"/>
            <charset val="204"/>
          </rPr>
          <t xml:space="preserve">
810 ДО</t>
        </r>
      </text>
    </comment>
    <comment ref="L14" authorId="0">
      <text>
        <r>
          <rPr>
            <b/>
            <sz val="9"/>
            <color indexed="81"/>
            <rFont val="Tahoma"/>
            <family val="2"/>
            <charset val="204"/>
          </rPr>
          <t>Лещенко Александра Александровна:</t>
        </r>
        <r>
          <rPr>
            <sz val="9"/>
            <color indexed="81"/>
            <rFont val="Tahoma"/>
            <family val="2"/>
            <charset val="204"/>
          </rPr>
          <t xml:space="preserve">
810 ДО</t>
        </r>
      </text>
    </comment>
    <comment ref="F18" authorId="0">
      <text>
        <r>
          <rPr>
            <b/>
            <sz val="9"/>
            <color indexed="81"/>
            <rFont val="Tahoma"/>
            <family val="2"/>
            <charset val="204"/>
          </rPr>
          <t>Лещенко Александра Александровна:</t>
        </r>
        <r>
          <rPr>
            <sz val="9"/>
            <color indexed="81"/>
            <rFont val="Tahoma"/>
            <family val="2"/>
            <charset val="204"/>
          </rPr>
          <t xml:space="preserve">
доп.ЭК 810 (платные дополнительные образовательные услуги)</t>
        </r>
      </text>
    </comment>
    <comment ref="F23" authorId="0">
      <text>
        <r>
          <rPr>
            <b/>
            <sz val="9"/>
            <color indexed="81"/>
            <rFont val="Tahoma"/>
            <family val="2"/>
            <charset val="204"/>
          </rPr>
          <t>Лещенко Александра Александровна:</t>
        </r>
        <r>
          <rPr>
            <sz val="9"/>
            <color indexed="81"/>
            <rFont val="Tahoma"/>
            <family val="2"/>
            <charset val="204"/>
          </rPr>
          <t xml:space="preserve">
доп.ЭК 860 (пени, штрафы, иное возмещение ущерба по договорам ГПХ)</t>
        </r>
      </text>
    </comment>
    <comment ref="F39" authorId="0">
      <text>
        <r>
          <rPr>
            <b/>
            <sz val="9"/>
            <color indexed="81"/>
            <rFont val="Tahoma"/>
            <family val="2"/>
            <charset val="204"/>
          </rPr>
          <t>Лещенко Александра Александровна:</t>
        </r>
        <r>
          <rPr>
            <sz val="9"/>
            <color indexed="81"/>
            <rFont val="Tahoma"/>
            <family val="2"/>
            <charset val="204"/>
          </rPr>
          <t xml:space="preserve">
доп.ЭК 810, 820 (доп.КР 991)
</t>
        </r>
      </text>
    </comment>
    <comment ref="F40" authorId="0">
      <text>
        <r>
          <rPr>
            <b/>
            <sz val="9"/>
            <color indexed="81"/>
            <rFont val="Tahoma"/>
            <family val="2"/>
            <charset val="204"/>
          </rPr>
          <t>Лещенко Александра Александровна:</t>
        </r>
        <r>
          <rPr>
            <sz val="9"/>
            <color indexed="81"/>
            <rFont val="Tahoma"/>
            <family val="2"/>
            <charset val="204"/>
          </rPr>
          <t xml:space="preserve">
доп.ЭК 810, 820 (доп.КР 911,912,913,914,918,919,921,952)</t>
        </r>
      </text>
    </comment>
    <comment ref="F42" authorId="0">
      <text>
        <r>
          <rPr>
            <b/>
            <sz val="9"/>
            <color indexed="81"/>
            <rFont val="Tahoma"/>
            <family val="2"/>
            <charset val="204"/>
          </rPr>
          <t>Лещенко Александра Александровна:</t>
        </r>
        <r>
          <rPr>
            <sz val="9"/>
            <color indexed="81"/>
            <rFont val="Tahoma"/>
            <family val="2"/>
            <charset val="204"/>
          </rPr>
          <t xml:space="preserve">
доп.ЭК 810, 820 (доп.КР 992)</t>
        </r>
      </text>
    </comment>
  </commentList>
</comments>
</file>

<file path=xl/sharedStrings.xml><?xml version="1.0" encoding="utf-8"?>
<sst xmlns="http://schemas.openxmlformats.org/spreadsheetml/2006/main" count="527" uniqueCount="248">
  <si>
    <t>Наименование показателя</t>
  </si>
  <si>
    <t>065</t>
  </si>
  <si>
    <t>1.1</t>
  </si>
  <si>
    <t>1.2</t>
  </si>
  <si>
    <t>1.3</t>
  </si>
  <si>
    <t>1.4</t>
  </si>
  <si>
    <t>х</t>
  </si>
  <si>
    <t>1.4.1</t>
  </si>
  <si>
    <t>1.4.2</t>
  </si>
  <si>
    <t>Сумма</t>
  </si>
  <si>
    <t>Приложение</t>
  </si>
  <si>
    <t>к Порядку</t>
  </si>
  <si>
    <t>составления и утверждения</t>
  </si>
  <si>
    <t>плана финансово-хозяйственной</t>
  </si>
  <si>
    <t>деятельности муниципальных</t>
  </si>
  <si>
    <t>учреждений муниципального</t>
  </si>
  <si>
    <t>образования город Норильск</t>
  </si>
  <si>
    <t>УТВЕРЖДАЮ</t>
  </si>
  <si>
    <t>(наименование должности лица, утверждающего документ)</t>
  </si>
  <si>
    <t>(подпись)</t>
  </si>
  <si>
    <t>(расшифровка подписи)</t>
  </si>
  <si>
    <t>ПЛАН</t>
  </si>
  <si>
    <t>Коды</t>
  </si>
  <si>
    <t>Дата</t>
  </si>
  <si>
    <t>Орган, осуществляющий</t>
  </si>
  <si>
    <t>по Сводному реестру</t>
  </si>
  <si>
    <t>глава по БК</t>
  </si>
  <si>
    <t>ИНН</t>
  </si>
  <si>
    <t>КПП</t>
  </si>
  <si>
    <t>Единица измерения: руб.</t>
  </si>
  <si>
    <t>по ОКЕИ</t>
  </si>
  <si>
    <t>&lt;1&gt; В случае утверждения решения о бюджете на текущий финансовый год и плановый период.</t>
  </si>
  <si>
    <t>&lt;2&gt; Указывается дата подписания Плана, а в случае утверждения Плана уполномоченным лицом учреждения - дата утверждения Плана.</t>
  </si>
  <si>
    <t>Раздел 1. Поступления и выплаты</t>
  </si>
  <si>
    <t>Код строки</t>
  </si>
  <si>
    <t>Код по бюджетной классификации Российской Федерации</t>
  </si>
  <si>
    <t>Сумма, руб. (с точностью до двух знаков после запятой - 0,00)</t>
  </si>
  <si>
    <t>на 2021 г.</t>
  </si>
  <si>
    <t>за пределами планового периода</t>
  </si>
  <si>
    <t>текущий финансовый год</t>
  </si>
  <si>
    <t>первый год планового периода</t>
  </si>
  <si>
    <t>второй год планового периода</t>
  </si>
  <si>
    <t>поступления от приносящей доход деятельности</t>
  </si>
  <si>
    <t>субсидии</t>
  </si>
  <si>
    <t xml:space="preserve">Остаток средств на начало текущего финансового года </t>
  </si>
  <si>
    <t>заполняем в январе</t>
  </si>
  <si>
    <t>Остаток средств на конец текущего финансового года</t>
  </si>
  <si>
    <t>по итогам года</t>
  </si>
  <si>
    <t>Доходы, всего:</t>
  </si>
  <si>
    <t>в том числе:
доходы от собственности, всего</t>
  </si>
  <si>
    <t>в том числе:
доходы, получаемые в виде арендной либо иной платы за передачу в возмездное пользование муниципального имущества</t>
  </si>
  <si>
    <t>только СЮТ</t>
  </si>
  <si>
    <t>доходы в виде процентов по депозитам автономных учреждений в кредитных организациях</t>
  </si>
  <si>
    <t>доходы в виде процентов по остаткам средств на счетах автономных учреждений в кредитных организациях</t>
  </si>
  <si>
    <t>доходы от оказания услуг, работ, компенсации затрат учреждений, всего</t>
  </si>
  <si>
    <t>в том числе:
субсидии на финансовое обеспечение выполнения муниципального задания</t>
  </si>
  <si>
    <t>доходы от оказания услуг, выполнения работ, в рамках установленного муниципального задания</t>
  </si>
  <si>
    <t>доходы от оказания услуг, выполнения работ, за плату сверх установленного муниципального задания и иной приносящей доход деятельности, предусмотренной уставом учреждения</t>
  </si>
  <si>
    <t>доходы, поступающие в порядке возмещения расходов, понесенных в связи с эксплуатацией имущества, находящегося в оперативном управлении учреждения</t>
  </si>
  <si>
    <t>доходы от штрафов, пеней, иных сумм принудительного изъятия, всего</t>
  </si>
  <si>
    <t>ДопЭК 860</t>
  </si>
  <si>
    <t>в том числе:</t>
  </si>
  <si>
    <t>безвозмездные денежные поступления, всего</t>
  </si>
  <si>
    <t>прочие доходы, всего</t>
  </si>
  <si>
    <t>в том числе:
целевые субсидии</t>
  </si>
  <si>
    <t>субсидии на осуществление капитальных вложений</t>
  </si>
  <si>
    <t>доходы от операций с активами, всего</t>
  </si>
  <si>
    <t>прочие поступления, всего</t>
  </si>
  <si>
    <t>из них:
увеличение остатков денежных средств за счет возврата дебиторской задолженности прошлых лет</t>
  </si>
  <si>
    <t>Расходы, всего</t>
  </si>
  <si>
    <t>в том числе:
на выплаты персоналу, всего</t>
  </si>
  <si>
    <t>в том числе:
оплата труда</t>
  </si>
  <si>
    <t>Доп.КР 991</t>
  </si>
  <si>
    <t>прочие выплаты персоналу, в том числе компенсационного характера</t>
  </si>
  <si>
    <t>Доп.КР 911,912,913,914,918,919,921,952</t>
  </si>
  <si>
    <t>* Примечание ДопКр 912 командировка</t>
  </si>
  <si>
    <t>иные выплаты, за исключением фонда оплаты труда учреждения, для выполнения отдельных полномочий</t>
  </si>
  <si>
    <t>ДопКр 912,966</t>
  </si>
  <si>
    <t>* Примечание ДопКр 912 сопровождающий</t>
  </si>
  <si>
    <t>взносы по обязательному социальному страхованию на выплаты по оплате труда работников и иные выплаты работникам учреждений, всего</t>
  </si>
  <si>
    <t>в том числе:
на выплаты по оплате труда</t>
  </si>
  <si>
    <t>Доп.КР 992</t>
  </si>
  <si>
    <t>на иные выплаты работникам</t>
  </si>
  <si>
    <t>ДопКР 985 (выплаты, которые производит налоговый отдел на СИЗ)</t>
  </si>
  <si>
    <t>социальные и иные выплаты населению, всего</t>
  </si>
  <si>
    <t>в том числе:
социальные выплаты гражданам, кроме публичных нормативных социальных выплат</t>
  </si>
  <si>
    <t>из них:
пособия, компенсации и иные социальные выплаты гражданам, кроме публичных нормативных обязательств</t>
  </si>
  <si>
    <t>выплата стипендий, осуществление иных расходов на социальную поддержку обучающихся за счет средств стипендиального фонда</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</si>
  <si>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</si>
  <si>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Доп.КР 962 (премия главы, расходы проходят по Управлению)</t>
  </si>
  <si>
    <t>уплата налогов, сборов и иных платежей, всего</t>
  </si>
  <si>
    <t>из них:
налог на имущество организаций и земельный налог</t>
  </si>
  <si>
    <t>иные налоги (включаемые в состав расходов) в бюджеты бюджетной системы Российской Федерации, а также государственная пошлина</t>
  </si>
  <si>
    <t>Доп.КР 967</t>
  </si>
  <si>
    <t>уплата штрафов (в том числе административных), пеней, иных платежей</t>
  </si>
  <si>
    <t>Доп.КР 964, 968, 000</t>
  </si>
  <si>
    <t>безвозмездные перечисления организациям и физическим лицам, всего</t>
  </si>
  <si>
    <t>из них:
гранты, предоставляемые другим организациям и физическим лицам</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</si>
  <si>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</si>
  <si>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</si>
  <si>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t>
  </si>
  <si>
    <t>исполнение судебных актов Российской Федерации и мировых соглашений по возмещению вреда, причиненного в результате деятельности учреждения</t>
  </si>
  <si>
    <t xml:space="preserve">расходы на закупку товаров, работ, услуг, всего </t>
  </si>
  <si>
    <t>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</si>
  <si>
    <t>в том числе:
закупку научно-исследовательских и опытно-конструкторских работ</t>
  </si>
  <si>
    <t>закупку товаров, работ, услуг в целях капитального ремонта муниципального имущества</t>
  </si>
  <si>
    <t>прочую закупку товаров, работ и услуг, всего</t>
  </si>
  <si>
    <t>капитальные вложения в объекты муниципальной собственности, всего</t>
  </si>
  <si>
    <t>в том числе:
приобретение объектов недвижимого имущества муниципальными учреждениями</t>
  </si>
  <si>
    <t>строительство (реконструкция) объектов недвижимого имущества муниципальными учреждениями</t>
  </si>
  <si>
    <t>Выплаты, уменьшающие доход, всего</t>
  </si>
  <si>
    <t>Показатель отражается со знаком "минус".</t>
  </si>
  <si>
    <t>в том числе:
налог на прибыль</t>
  </si>
  <si>
    <t>Аня Филатова налог на прибыль</t>
  </si>
  <si>
    <t xml:space="preserve">налог на добавленную стоимость </t>
  </si>
  <si>
    <t xml:space="preserve">прочие налоги, уменьшающие доход </t>
  </si>
  <si>
    <t>Прочие выплаты, всего</t>
  </si>
  <si>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 (ым) подразделению (ям) показатель прочих выплат включает показатель поступлений в рамках расчетов между головным учреждением и обособленным подразделением.д</t>
  </si>
  <si>
    <t>из них:
возврат в бюджет средств субсидии</t>
  </si>
  <si>
    <t>возвраты в доход бюджета</t>
  </si>
  <si>
    <t>&lt;3&gt; В графе 3 отражаются:</t>
  </si>
  <si>
    <r>
      <t xml:space="preserve">по </t>
    </r>
    <r>
      <rPr>
        <sz val="11"/>
        <color rgb="FF0000FF"/>
        <rFont val="Times New Roman"/>
        <family val="1"/>
        <charset val="204"/>
      </rPr>
      <t>строкам 1100</t>
    </r>
    <r>
      <rPr>
        <sz val="11"/>
        <color theme="1"/>
        <rFont val="Times New Roman"/>
        <family val="1"/>
        <charset val="204"/>
      </rPr>
      <t xml:space="preserve"> - </t>
    </r>
    <r>
      <rPr>
        <sz val="11"/>
        <color rgb="FF0000FF"/>
        <rFont val="Times New Roman"/>
        <family val="1"/>
        <charset val="204"/>
      </rPr>
      <t>1900</t>
    </r>
    <r>
      <rPr>
        <sz val="11"/>
        <color theme="1"/>
        <rFont val="Times New Roman"/>
        <family val="1"/>
        <charset val="204"/>
      </rPr>
      <t xml:space="preserve"> - коды аналитической группы подвида доходов бюджетов классификации доходов бюджетов;</t>
    </r>
  </si>
  <si>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</si>
  <si>
    <r>
      <t xml:space="preserve">по </t>
    </r>
    <r>
      <rPr>
        <sz val="11"/>
        <color rgb="FF0000FF"/>
        <rFont val="Times New Roman"/>
        <family val="1"/>
        <charset val="204"/>
      </rPr>
      <t>строкам 2000</t>
    </r>
    <r>
      <rPr>
        <sz val="11"/>
        <color theme="1"/>
        <rFont val="Times New Roman"/>
        <family val="1"/>
        <charset val="204"/>
      </rPr>
      <t xml:space="preserve"> - </t>
    </r>
    <r>
      <rPr>
        <sz val="11"/>
        <color rgb="FF0000FF"/>
        <rFont val="Times New Roman"/>
        <family val="1"/>
        <charset val="204"/>
      </rPr>
      <t>2652</t>
    </r>
    <r>
      <rPr>
        <sz val="11"/>
        <color theme="1"/>
        <rFont val="Times New Roman"/>
        <family val="1"/>
        <charset val="204"/>
      </rPr>
      <t xml:space="preserve"> - коды видов расходов бюджетов классификации расходов бюджетов;</t>
    </r>
  </si>
  <si>
    <r>
      <t xml:space="preserve">по </t>
    </r>
    <r>
      <rPr>
        <sz val="11"/>
        <color rgb="FF0000FF"/>
        <rFont val="Times New Roman"/>
        <family val="1"/>
        <charset val="204"/>
      </rPr>
      <t>строкам 3000</t>
    </r>
    <r>
      <rPr>
        <sz val="11"/>
        <color theme="1"/>
        <rFont val="Times New Roman"/>
        <family val="1"/>
        <charset val="204"/>
      </rPr>
      <t xml:space="preserve"> - </t>
    </r>
    <r>
      <rPr>
        <sz val="11"/>
        <color rgb="FF0000FF"/>
        <rFont val="Times New Roman"/>
        <family val="1"/>
        <charset val="204"/>
      </rPr>
      <t>3030</t>
    </r>
    <r>
      <rPr>
        <sz val="11"/>
        <color theme="1"/>
        <rFont val="Times New Roman"/>
        <family val="1"/>
        <charset val="204"/>
      </rPr>
      <t xml:space="preserve">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r>
  </si>
  <si>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</si>
  <si>
    <r>
      <t xml:space="preserve">&lt;4&gt; По </t>
    </r>
    <r>
      <rPr>
        <sz val="11"/>
        <color rgb="FF0000FF"/>
        <rFont val="Times New Roman"/>
        <family val="1"/>
        <charset val="204"/>
      </rPr>
      <t>строкам 0001</t>
    </r>
    <r>
      <rPr>
        <sz val="11"/>
        <color theme="1"/>
        <rFont val="Times New Roman"/>
        <family val="1"/>
        <charset val="204"/>
      </rPr>
      <t xml:space="preserve"> и </t>
    </r>
    <r>
      <rPr>
        <sz val="11"/>
        <color rgb="FF0000FF"/>
        <rFont val="Times New Roman"/>
        <family val="1"/>
        <charset val="204"/>
      </rPr>
      <t>0002</t>
    </r>
    <r>
      <rPr>
        <sz val="11"/>
        <color theme="1"/>
        <rFont val="Times New Roman"/>
        <family val="1"/>
        <charset val="204"/>
      </rPr>
      <t xml:space="preserve">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</si>
  <si>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t>&lt;5&gt;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 (ым) подразделению (ям) показатель прочих поступлений включает показатель поступлений в рамках расчетов между головным учреждением и обособленным подразделением.</t>
  </si>
  <si>
    <r>
      <t xml:space="preserve">&lt;6&gt; Показатели выплат по расходам на закупки товаров, работ, услуг, отраженные в </t>
    </r>
    <r>
      <rPr>
        <sz val="11"/>
        <color rgb="FF0000FF"/>
        <rFont val="Times New Roman"/>
        <family val="1"/>
        <charset val="204"/>
      </rPr>
      <t>строке 2600</t>
    </r>
    <r>
      <rPr>
        <sz val="11"/>
        <color theme="1"/>
        <rFont val="Times New Roman"/>
        <family val="1"/>
        <charset val="204"/>
      </rPr>
      <t xml:space="preserve"> раздела 1 "Поступления и выплаты" Плана, подлежат детализации в </t>
    </r>
    <r>
      <rPr>
        <sz val="11"/>
        <color rgb="FF0000FF"/>
        <rFont val="Times New Roman"/>
        <family val="1"/>
        <charset val="204"/>
      </rPr>
      <t>разделе 2</t>
    </r>
    <r>
      <rPr>
        <sz val="11"/>
        <color theme="1"/>
        <rFont val="Times New Roman"/>
        <family val="1"/>
        <charset val="204"/>
      </rPr>
      <t xml:space="preserve"> "Сведения по выплатам на закупку товаров, работ, услуг" Плана.</t>
    </r>
  </si>
  <si>
    <t>&lt;7&gt; Показатель отражается со знаком "минус".</t>
  </si>
  <si>
    <t>&lt;8&gt;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 (ым) подразделению (ям) показатель прочих выплат включает показатель поступлений в рамках расчетов между головным учреждением и обособленным подразделением.д</t>
  </si>
  <si>
    <t>Раздел 2. Сведения по выплатам на закупки товаров, работ, услуг.</t>
  </si>
  <si>
    <t>N п/п</t>
  </si>
  <si>
    <t>Коды строк</t>
  </si>
  <si>
    <t>Год начала закупки</t>
  </si>
  <si>
    <t>на 2022 г.</t>
  </si>
  <si>
    <t>(текущий финансовый год)</t>
  </si>
  <si>
    <t>(первый год планового периода)</t>
  </si>
  <si>
    <t>(второй год планового периода)</t>
  </si>
  <si>
    <t xml:space="preserve">Выплаты на закупку товаров, работ, услуг, всего </t>
  </si>
  <si>
    <t>по контрактам (договорам), заключенным до начала текущего финансового года без применения норм Федерального закона от 05.04.2013 N 44-ФЗ "О контрактной системе в сфере закупок товаров, работ, услуг для обеспечения государственных и муниципальных нужд" (далее - Федеральный закон N 44-ФЗ) и Федерального закона от 18.07.2011 N 223-ФЗ "О закупках товаров, работ, услуг отдельными видами юридических лиц" (далее - Федеральный закон N 223-ФЗ)</t>
  </si>
  <si>
    <t xml:space="preserve">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 </t>
  </si>
  <si>
    <t xml:space="preserve">по контрактам (договорам), заключенным до начала текущего финансового года с учетом требований Федерального закона N 44-ФЗ и Федерального закона N 223-ФЗ </t>
  </si>
  <si>
    <t xml:space="preserve">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 </t>
  </si>
  <si>
    <t>всего на закупки</t>
  </si>
  <si>
    <t>за счет субсидий, предоставляемых на финансовое обеспечение выполнения государственного (муниципального) задания</t>
  </si>
  <si>
    <t>1.4.1.1</t>
  </si>
  <si>
    <t>КОНТРОЛЬНЫЕ СУММЫ!!!</t>
  </si>
  <si>
    <t>в соответствии с Федеральным законом N 44-ФЗ</t>
  </si>
  <si>
    <t>1.4.1.2</t>
  </si>
  <si>
    <t xml:space="preserve">в соответствии с Федеральным законом N 223-ФЗ </t>
  </si>
  <si>
    <t>Заключено договоров БЮДЖЕТНЫМ учреждением</t>
  </si>
  <si>
    <t>за счет субсидий, предоставляемых в соответствии с абзацем вторым пункта 1 статьи 78.1 Бюджетного кодекса Российской Федерации</t>
  </si>
  <si>
    <t>1.4.2.1</t>
  </si>
  <si>
    <t>1.4.2.2</t>
  </si>
  <si>
    <t>1.4.3</t>
  </si>
  <si>
    <t xml:space="preserve">за счет субсидий, предоставляемых на осуществление капитальных вложений </t>
  </si>
  <si>
    <t>1.4.4</t>
  </si>
  <si>
    <t>за счет прочих источников финансового обеспечения</t>
  </si>
  <si>
    <t>1.4.4.1</t>
  </si>
  <si>
    <t>1.4.4.2</t>
  </si>
  <si>
    <t>в соответствии с Федеральным законом N 223-ФЗ</t>
  </si>
  <si>
    <t xml:space="preserve">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 </t>
  </si>
  <si>
    <t>в том числе по году начала закупки:</t>
  </si>
  <si>
    <t>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t>
  </si>
  <si>
    <t>гранты</t>
  </si>
  <si>
    <t>прочие поступления</t>
  </si>
  <si>
    <t>забиваем руками</t>
  </si>
  <si>
    <t>ДопЭК 820</t>
  </si>
  <si>
    <t>Гол+ТОШ</t>
  </si>
  <si>
    <t>у нас нет</t>
  </si>
  <si>
    <t>по исполнительным листам</t>
  </si>
  <si>
    <t>Субсидия на финансовое обеспечение выполнения муниципального задания</t>
  </si>
  <si>
    <t>Субсидии, предоставляемые в соответствии с абзацем вторым пункта 1 статьи 78.1 Бюджетного кодекса Российской Федерации</t>
  </si>
  <si>
    <t>ДпКр 993,994</t>
  </si>
  <si>
    <t>Доп.КР 917,915</t>
  </si>
  <si>
    <r>
      <t xml:space="preserve">Должен быть </t>
    </r>
    <r>
      <rPr>
        <b/>
        <u/>
        <sz val="16"/>
        <color rgb="FFFF0000"/>
        <rFont val="Times New Roman"/>
        <family val="1"/>
        <charset val="204"/>
      </rPr>
      <t>0</t>
    </r>
  </si>
  <si>
    <t>ЗАПОЛНЯЕМ ЗДЕСЬ!!!!</t>
  </si>
  <si>
    <t>в том числе:
суммы принудительного изъятия</t>
  </si>
  <si>
    <t xml:space="preserve">возвраты по л/сч </t>
  </si>
  <si>
    <t>Директор</t>
  </si>
  <si>
    <t>383</t>
  </si>
  <si>
    <r>
      <t xml:space="preserve">функции и полномочия учредителя </t>
    </r>
    <r>
      <rPr>
        <u/>
        <sz val="11"/>
        <color theme="1"/>
        <rFont val="Times New Roman"/>
        <family val="1"/>
        <charset val="204"/>
      </rPr>
      <t xml:space="preserve">Администрация города Норильска </t>
    </r>
  </si>
  <si>
    <t>Код по бюджетной классификации Российской Федерации &lt;9.1&gt;</t>
  </si>
  <si>
    <t>4.1</t>
  </si>
  <si>
    <t>1.3.1</t>
  </si>
  <si>
    <t>в том числе:
в соответствии с Федеральным законом №44-ФЗ</t>
  </si>
  <si>
    <t>из них &lt;9.1&gt;:</t>
  </si>
  <si>
    <t>26310.1</t>
  </si>
  <si>
    <t>1.3.2</t>
  </si>
  <si>
    <t>в соответствии с Федеральным законом №223-ФЗ</t>
  </si>
  <si>
    <t>26421.1</t>
  </si>
  <si>
    <t>26430.1</t>
  </si>
  <si>
    <t>26451.1</t>
  </si>
  <si>
    <t>иные выплаты населению</t>
  </si>
  <si>
    <t>гранты, предоставляемые автономным учреждениям</t>
  </si>
  <si>
    <t>гранты, предоставляемые иным некомерческим организациям (за исключением бюджетных и автономных учреждений)</t>
  </si>
  <si>
    <t>Расход л/сч</t>
  </si>
  <si>
    <t>Отклонение</t>
  </si>
  <si>
    <t>4. МЗ</t>
  </si>
  <si>
    <t>5. ИЦ</t>
  </si>
  <si>
    <t>2. СД</t>
  </si>
  <si>
    <t>КВР 111</t>
  </si>
  <si>
    <t>КВР 112</t>
  </si>
  <si>
    <t>КВР 113</t>
  </si>
  <si>
    <t>КВР 119</t>
  </si>
  <si>
    <t>КВР 244</t>
  </si>
  <si>
    <t>КВР 321 (917)</t>
  </si>
  <si>
    <t>КВР 831</t>
  </si>
  <si>
    <t>КВР 852</t>
  </si>
  <si>
    <t>КВР 853</t>
  </si>
  <si>
    <t>КВР 323</t>
  </si>
  <si>
    <t>КВР 321 (993)</t>
  </si>
  <si>
    <t>ДопКр 922,925,927,931,932,933,934,941,942,943,947,951,953,954,955,956,957,963,971,981,982,983,985,986,987,995,996</t>
  </si>
  <si>
    <t>на 2023 г.</t>
  </si>
  <si>
    <t>платные образовательные курсы+питание сотрудников+ содержание в интернате</t>
  </si>
  <si>
    <t>(на 2021 и плановый период 2022 и 2023 годов)</t>
  </si>
  <si>
    <t>Муниципальное бюджетное общеобразовательное учреждение "Средняя школа № 33"</t>
  </si>
  <si>
    <t>МБОУ "СШ №33"</t>
  </si>
  <si>
    <t>на 2021 г. 
очередной финансовый год</t>
  </si>
  <si>
    <t>на 2022 г. 
1-й год планового периода</t>
  </si>
  <si>
    <t>на 2023 г. 
2-й год планового периода</t>
  </si>
  <si>
    <r>
      <t xml:space="preserve">по контрактам (договорам), заключенным до начала текущего финансового года (2020 год) </t>
    </r>
    <r>
      <rPr>
        <b/>
        <sz val="15"/>
        <color rgb="FFFF0000"/>
        <rFont val="Times New Roman"/>
        <family val="1"/>
        <charset val="204"/>
      </rPr>
      <t>(муниципальное задания)</t>
    </r>
  </si>
  <si>
    <r>
      <t xml:space="preserve">по контрактам (договорам), заключенным до начала текущего финансового года (2020 год) </t>
    </r>
    <r>
      <rPr>
        <b/>
        <sz val="15"/>
        <color rgb="FFFF0000"/>
        <rFont val="Times New Roman"/>
        <family val="1"/>
        <charset val="204"/>
      </rPr>
      <t>(СУБСИДИЯ НА ИНЫЕ ЦЕЛИ)</t>
    </r>
  </si>
  <si>
    <r>
      <t xml:space="preserve">по контрактам (договорам), заключенным до начала текущего финансового года (2020 год) </t>
    </r>
    <r>
      <rPr>
        <b/>
        <sz val="15"/>
        <color rgb="FFFF0000"/>
        <rFont val="Times New Roman"/>
        <family val="1"/>
        <charset val="204"/>
      </rPr>
      <t>на платной основе и от иной приносящей доход деятельности</t>
    </r>
  </si>
  <si>
    <r>
      <t xml:space="preserve">в 2021 году за счет субсидий, предоставляемых на финансовое обеспечение выполнения государственного </t>
    </r>
    <r>
      <rPr>
        <b/>
        <sz val="15"/>
        <color rgb="FFFF0000"/>
        <rFont val="Times New Roman"/>
        <family val="1"/>
        <charset val="204"/>
      </rPr>
      <t>(муниципального) задания</t>
    </r>
  </si>
  <si>
    <r>
      <t xml:space="preserve">в 2021 году за счет субсидий, предоставляемых в соответствии с абзацем вторым пункта 1 статьи 78.1 Бюджетного кодекса Российской Федерации </t>
    </r>
    <r>
      <rPr>
        <b/>
        <sz val="13"/>
        <color rgb="FFFF0000"/>
        <rFont val="Times New Roman"/>
        <family val="1"/>
        <charset val="204"/>
      </rPr>
      <t>(СУБСИДИЯ НА ИНЫЕ ЦЕЛИ)</t>
    </r>
  </si>
  <si>
    <r>
      <t xml:space="preserve">в 2021 году от поступлений от оказания услуг (выполнения работ) </t>
    </r>
    <r>
      <rPr>
        <b/>
        <sz val="13"/>
        <color rgb="FFFF0000"/>
        <rFont val="Times New Roman"/>
        <family val="1"/>
        <charset val="204"/>
      </rPr>
      <t>на платной основе</t>
    </r>
    <r>
      <rPr>
        <sz val="10"/>
        <rFont val="Times New Roman"/>
        <family val="1"/>
        <charset val="204"/>
      </rPr>
      <t xml:space="preserve"> и от иной приносящей доход деятельности</t>
    </r>
  </si>
  <si>
    <t>на 2021г.</t>
  </si>
  <si>
    <t>финансово-хозяйственной деятельности на 2021 г.</t>
  </si>
  <si>
    <r>
      <t xml:space="preserve">Учреждение  </t>
    </r>
    <r>
      <rPr>
        <u/>
        <sz val="11"/>
        <color theme="1"/>
        <rFont val="Times New Roman"/>
        <family val="1"/>
        <charset val="204"/>
      </rPr>
      <t>Муниципальное бюджетное общеобразовательное учреждение "Средняя школа № 33"</t>
    </r>
    <r>
      <rPr>
        <sz val="11"/>
        <color theme="1"/>
        <rFont val="Times New Roman"/>
        <family val="1"/>
        <charset val="204"/>
      </rPr>
      <t>_</t>
    </r>
  </si>
  <si>
    <t>043P1619</t>
  </si>
  <si>
    <t>Е.Н. Ковалева</t>
  </si>
  <si>
    <t>закупку товаров, работ, услуг в целях создания, разхвития, эксплуатации и вывода из эксплуатации государственных информационных систем</t>
  </si>
  <si>
    <t>закупку энергетических ресурсов</t>
  </si>
  <si>
    <t>Л.Э. Ерохина</t>
  </si>
  <si>
    <t>Директор МКУ "ОК УОиДО"</t>
  </si>
  <si>
    <t>Заместитель директора МКУ "ОК УОиДО" по экономике и финансам</t>
  </si>
  <si>
    <t>В.В. Гоннова</t>
  </si>
  <si>
    <t>"11" ноября 2021 г.</t>
  </si>
  <si>
    <t>Показатели по поступлениям и выплатам учреждения на 2021 год и плановый период 2022-2023 (по состоянию на 11.11.2021)</t>
  </si>
  <si>
    <t>Показатели выплат по расходам на закупку товаров, работ, услуг учреждения на 2021-2023 гг. (по состоянию на 11.11.2021)</t>
  </si>
  <si>
    <t>Соколова Т.В.</t>
  </si>
  <si>
    <t>43-72-00*3226</t>
  </si>
  <si>
    <t>Директор МБОУ "СШ № 33"</t>
  </si>
  <si>
    <t>Исполнитель контрактный управляющий Чустеева Е.И.</t>
  </si>
  <si>
    <t>тел. 8(3919)44-13-89</t>
  </si>
  <si>
    <r>
      <t>"</t>
    </r>
    <r>
      <rPr>
        <u/>
        <sz val="11"/>
        <rFont val="Times New Roman"/>
        <family val="1"/>
        <charset val="204"/>
      </rPr>
      <t>11</t>
    </r>
    <r>
      <rPr>
        <sz val="11"/>
        <rFont val="Times New Roman"/>
        <family val="1"/>
        <charset val="204"/>
      </rPr>
      <t>" ___</t>
    </r>
    <r>
      <rPr>
        <u/>
        <sz val="11"/>
        <rFont val="Times New Roman"/>
        <family val="1"/>
        <charset val="204"/>
      </rPr>
      <t>11</t>
    </r>
    <r>
      <rPr>
        <sz val="11"/>
        <rFont val="Times New Roman"/>
        <family val="1"/>
        <charset val="204"/>
      </rPr>
      <t>_____ 2021 г.</t>
    </r>
  </si>
</sst>
</file>

<file path=xl/styles.xml><?xml version="1.0" encoding="utf-8"?>
<styleSheet xmlns="http://schemas.openxmlformats.org/spreadsheetml/2006/main">
  <numFmts count="4">
    <numFmt numFmtId="164" formatCode="_-* #,##0.00&quot;р.&quot;_-;\-* #,##0.00&quot;р.&quot;_-;_-* &quot;-&quot;??&quot;р.&quot;_-;_-@_-"/>
    <numFmt numFmtId="165" formatCode="_-* #,##0.00_р_._-;\-* #,##0.00_р_._-;_-* &quot;-&quot;??_р_._-;_-@_-"/>
    <numFmt numFmtId="166" formatCode="_(* #,##0.00_);_(* \(#,##0.00\);_(* &quot;-&quot;??_);_(@_)"/>
    <numFmt numFmtId="167" formatCode="#,##0.00_ ;[Red]\-#,##0.00\ "/>
  </numFmts>
  <fonts count="48">
    <font>
      <sz val="10"/>
      <name val="Arial"/>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name val="Times New Roman"/>
      <family val="1"/>
      <charset val="204"/>
    </font>
    <font>
      <sz val="10"/>
      <name val="Times New Roman"/>
      <family val="1"/>
      <charset val="204"/>
    </font>
    <font>
      <sz val="10"/>
      <name val="Arial"/>
      <family val="2"/>
      <charset val="204"/>
    </font>
    <font>
      <sz val="10"/>
      <name val="Arial Cyr"/>
      <charset val="204"/>
    </font>
    <font>
      <sz val="12"/>
      <name val="Times New Roman"/>
      <family val="1"/>
      <charset val="204"/>
    </font>
    <font>
      <sz val="11"/>
      <name val="Times New Roman"/>
      <family val="1"/>
      <charset val="204"/>
    </font>
    <font>
      <sz val="10"/>
      <color indexed="8"/>
      <name val="Times New Roman"/>
      <family val="2"/>
      <charset val="204"/>
    </font>
    <font>
      <sz val="13"/>
      <name val="Times New Roman"/>
      <family val="1"/>
      <charset val="204"/>
    </font>
    <font>
      <sz val="10"/>
      <name val="Arial"/>
      <family val="2"/>
      <charset val="204"/>
    </font>
    <font>
      <i/>
      <sz val="11"/>
      <name val="Times New Roman"/>
      <family val="1"/>
      <charset val="204"/>
    </font>
    <font>
      <sz val="11"/>
      <color indexed="8"/>
      <name val="Calibri"/>
      <family val="2"/>
      <charset val="204"/>
    </font>
    <font>
      <sz val="11"/>
      <color theme="1"/>
      <name val="Calibri"/>
      <family val="2"/>
      <charset val="204"/>
      <scheme val="minor"/>
    </font>
    <font>
      <sz val="12"/>
      <color theme="1"/>
      <name val="Times New Roman"/>
      <family val="2"/>
      <charset val="204"/>
    </font>
    <font>
      <sz val="11"/>
      <color theme="1"/>
      <name val="Calibri"/>
      <family val="2"/>
      <scheme val="minor"/>
    </font>
    <font>
      <b/>
      <sz val="11"/>
      <color theme="1"/>
      <name val="Times New Roman"/>
      <family val="1"/>
      <charset val="204"/>
    </font>
    <font>
      <b/>
      <sz val="11"/>
      <color rgb="FFFF0000"/>
      <name val="Times New Roman"/>
      <family val="1"/>
      <charset val="204"/>
    </font>
    <font>
      <sz val="11"/>
      <color theme="1"/>
      <name val="Times New Roman"/>
      <family val="1"/>
      <charset val="204"/>
    </font>
    <font>
      <b/>
      <sz val="9"/>
      <color indexed="81"/>
      <name val="Tahoma"/>
      <family val="2"/>
      <charset val="204"/>
    </font>
    <font>
      <sz val="9"/>
      <color indexed="81"/>
      <name val="Tahoma"/>
      <family val="2"/>
      <charset val="204"/>
    </font>
    <font>
      <sz val="11"/>
      <color rgb="FFFF0000"/>
      <name val="Times New Roman"/>
      <family val="1"/>
      <charset val="204"/>
    </font>
    <font>
      <b/>
      <u/>
      <sz val="11"/>
      <name val="Times New Roman"/>
      <family val="1"/>
      <charset val="204"/>
    </font>
    <font>
      <u/>
      <sz val="11"/>
      <color theme="10"/>
      <name val="Calibri"/>
      <family val="2"/>
      <scheme val="minor"/>
    </font>
    <font>
      <sz val="11"/>
      <color rgb="FF0000FF"/>
      <name val="Times New Roman"/>
      <family val="1"/>
      <charset val="204"/>
    </font>
    <font>
      <i/>
      <sz val="11"/>
      <color theme="1"/>
      <name val="Times New Roman"/>
      <family val="1"/>
      <charset val="204"/>
    </font>
    <font>
      <b/>
      <u/>
      <sz val="11"/>
      <color theme="1"/>
      <name val="Times New Roman"/>
      <family val="1"/>
      <charset val="204"/>
    </font>
    <font>
      <u/>
      <sz val="10"/>
      <color theme="10"/>
      <name val="Arial"/>
      <family val="2"/>
      <charset val="204"/>
    </font>
    <font>
      <u/>
      <sz val="11"/>
      <color theme="10"/>
      <name val="Times New Roman"/>
      <family val="1"/>
      <charset val="204"/>
    </font>
    <font>
      <u/>
      <sz val="11"/>
      <name val="Times New Roman"/>
      <family val="1"/>
      <charset val="204"/>
    </font>
    <font>
      <b/>
      <u/>
      <sz val="16"/>
      <name val="Times New Roman"/>
      <family val="1"/>
      <charset val="204"/>
    </font>
    <font>
      <b/>
      <sz val="15"/>
      <color rgb="FFFF0000"/>
      <name val="Times New Roman"/>
      <family val="1"/>
      <charset val="204"/>
    </font>
    <font>
      <b/>
      <sz val="13"/>
      <color rgb="FFFF0000"/>
      <name val="Times New Roman"/>
      <family val="1"/>
      <charset val="204"/>
    </font>
    <font>
      <b/>
      <sz val="11"/>
      <color theme="4" tint="-0.249977111117893"/>
      <name val="Times New Roman"/>
      <family val="1"/>
      <charset val="204"/>
    </font>
    <font>
      <b/>
      <sz val="14"/>
      <name val="Times New Roman"/>
      <family val="1"/>
      <charset val="204"/>
    </font>
    <font>
      <sz val="14"/>
      <name val="Times New Roman"/>
      <family val="1"/>
      <charset val="204"/>
    </font>
    <font>
      <b/>
      <sz val="13"/>
      <color theme="4" tint="-0.249977111117893"/>
      <name val="Times New Roman"/>
      <family val="1"/>
      <charset val="204"/>
    </font>
    <font>
      <b/>
      <u/>
      <sz val="11"/>
      <color rgb="FFFF0000"/>
      <name val="Times New Roman"/>
      <family val="1"/>
      <charset val="204"/>
    </font>
    <font>
      <b/>
      <u/>
      <sz val="16"/>
      <color rgb="FFFF0000"/>
      <name val="Times New Roman"/>
      <family val="1"/>
      <charset val="204"/>
    </font>
    <font>
      <b/>
      <u/>
      <sz val="30"/>
      <color rgb="FFFF0000"/>
      <name val="Times New Roman"/>
      <family val="1"/>
      <charset val="204"/>
    </font>
    <font>
      <u/>
      <sz val="11"/>
      <color theme="1"/>
      <name val="Times New Roman"/>
      <family val="1"/>
      <charset val="204"/>
    </font>
    <font>
      <sz val="10"/>
      <color theme="1"/>
      <name val="Times New Roman"/>
      <family val="1"/>
      <charset val="204"/>
    </font>
    <font>
      <sz val="11"/>
      <color rgb="FF000000"/>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66FF99"/>
        <bgColor indexed="64"/>
      </patternFill>
    </fill>
    <fill>
      <patternFill patternType="solid">
        <fgColor theme="5" tint="0.39997558519241921"/>
        <bgColor indexed="64"/>
      </patternFill>
    </fill>
    <fill>
      <patternFill patternType="solid">
        <fgColor rgb="FFFAB4F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5">
    <xf numFmtId="0" fontId="0" fillId="0" borderId="0"/>
    <xf numFmtId="164" fontId="10" fillId="0" borderId="0" applyFont="0" applyFill="0" applyBorder="0" applyAlignment="0" applyProtection="0"/>
    <xf numFmtId="0" fontId="18" fillId="0" borderId="0"/>
    <xf numFmtId="0" fontId="18" fillId="0" borderId="0"/>
    <xf numFmtId="0" fontId="18" fillId="0" borderId="0"/>
    <xf numFmtId="0" fontId="20" fillId="0" borderId="0"/>
    <xf numFmtId="0" fontId="10" fillId="0" borderId="0"/>
    <xf numFmtId="0" fontId="9" fillId="0" borderId="0"/>
    <xf numFmtId="0" fontId="10" fillId="0" borderId="0"/>
    <xf numFmtId="0" fontId="18" fillId="0" borderId="0"/>
    <xf numFmtId="0" fontId="9" fillId="0" borderId="0"/>
    <xf numFmtId="0" fontId="13" fillId="0" borderId="0"/>
    <xf numFmtId="0" fontId="19" fillId="0" borderId="0"/>
    <xf numFmtId="0" fontId="18" fillId="0" borderId="0"/>
    <xf numFmtId="0" fontId="9" fillId="0" borderId="0"/>
    <xf numFmtId="0" fontId="9" fillId="0" borderId="0"/>
    <xf numFmtId="0" fontId="18" fillId="0" borderId="0"/>
    <xf numFmtId="0" fontId="18" fillId="0" borderId="0"/>
    <xf numFmtId="0" fontId="9" fillId="0" borderId="0"/>
    <xf numFmtId="0" fontId="15"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165" fontId="9" fillId="0" borderId="0" applyFont="0" applyFill="0" applyBorder="0" applyAlignment="0" applyProtection="0"/>
    <xf numFmtId="165" fontId="10" fillId="0" borderId="0" applyFont="0" applyFill="0" applyBorder="0" applyAlignment="0" applyProtection="0"/>
    <xf numFmtId="166" fontId="9" fillId="0" borderId="0" applyFont="0" applyFill="0" applyBorder="0" applyAlignment="0" applyProtection="0"/>
    <xf numFmtId="165" fontId="18" fillId="0" borderId="0" applyFont="0" applyFill="0" applyBorder="0" applyAlignment="0" applyProtection="0"/>
    <xf numFmtId="166" fontId="9" fillId="0" borderId="0" applyFont="0" applyFill="0" applyBorder="0" applyAlignment="0" applyProtection="0"/>
    <xf numFmtId="165" fontId="17" fillId="0" borderId="0" applyFont="0" applyFill="0" applyBorder="0" applyAlignment="0" applyProtection="0"/>
    <xf numFmtId="165" fontId="9" fillId="0" borderId="0" applyFont="0" applyFill="0" applyBorder="0" applyAlignment="0" applyProtection="0"/>
    <xf numFmtId="165" fontId="18" fillId="0" borderId="0" applyFont="0" applyFill="0" applyBorder="0" applyAlignment="0" applyProtection="0"/>
    <xf numFmtId="0" fontId="6" fillId="0" borderId="0"/>
    <xf numFmtId="0" fontId="6"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0" fontId="4" fillId="0" borderId="0"/>
    <xf numFmtId="0" fontId="3" fillId="0" borderId="0"/>
    <xf numFmtId="0" fontId="2" fillId="0" borderId="0"/>
    <xf numFmtId="0" fontId="2" fillId="0" borderId="0"/>
    <xf numFmtId="0" fontId="20" fillId="0" borderId="0"/>
    <xf numFmtId="0" fontId="1" fillId="0" borderId="0"/>
    <xf numFmtId="0" fontId="28" fillId="0" borderId="0" applyNumberFormat="0" applyFill="0" applyBorder="0" applyAlignment="0" applyProtection="0"/>
    <xf numFmtId="0" fontId="32" fillId="0" borderId="0" applyNumberFormat="0" applyFill="0" applyBorder="0" applyAlignment="0" applyProtection="0"/>
  </cellStyleXfs>
  <cellXfs count="283">
    <xf numFmtId="0" fontId="0" fillId="0" borderId="0" xfId="0"/>
    <xf numFmtId="0" fontId="12" fillId="0" borderId="0" xfId="0" applyFont="1" applyAlignment="1">
      <alignment horizontal="center"/>
    </xf>
    <xf numFmtId="0" fontId="12" fillId="0" borderId="0" xfId="0" applyFont="1"/>
    <xf numFmtId="0" fontId="7"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0" xfId="0" applyFont="1" applyFill="1"/>
    <xf numFmtId="0" fontId="12" fillId="0" borderId="0" xfId="0" applyFont="1" applyFill="1" applyAlignment="1">
      <alignment horizontal="center"/>
    </xf>
    <xf numFmtId="0" fontId="12" fillId="0" borderId="0" xfId="0" applyFont="1" applyFill="1" applyAlignment="1"/>
    <xf numFmtId="0" fontId="12" fillId="0" borderId="0" xfId="0" applyFont="1" applyFill="1" applyAlignment="1">
      <alignment horizontal="left"/>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23" fillId="0" borderId="0" xfId="5" applyFont="1"/>
    <xf numFmtId="0" fontId="23" fillId="0" borderId="0" xfId="5" applyFont="1" applyAlignment="1">
      <alignment horizontal="right" vertical="center"/>
    </xf>
    <xf numFmtId="0" fontId="12" fillId="0" borderId="0" xfId="0" applyFont="1" applyFill="1" applyAlignment="1">
      <alignment horizontal="center" vertical="center"/>
    </xf>
    <xf numFmtId="0" fontId="23" fillId="0" borderId="1"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12" fillId="0" borderId="9" xfId="0" applyFont="1" applyFill="1" applyBorder="1" applyAlignment="1">
      <alignment wrapText="1"/>
    </xf>
    <xf numFmtId="0" fontId="23" fillId="0" borderId="8" xfId="0" applyFont="1" applyFill="1" applyBorder="1" applyAlignment="1">
      <alignment horizontal="center" vertical="center" wrapText="1"/>
    </xf>
    <xf numFmtId="4" fontId="23" fillId="0" borderId="8" xfId="0" applyNumberFormat="1" applyFont="1" applyFill="1" applyBorder="1" applyAlignment="1">
      <alignment horizontal="center" vertical="center" wrapText="1"/>
    </xf>
    <xf numFmtId="4" fontId="23" fillId="0" borderId="7" xfId="0" applyNumberFormat="1" applyFont="1" applyFill="1" applyBorder="1" applyAlignment="1">
      <alignment horizontal="center" vertical="center" wrapText="1"/>
    </xf>
    <xf numFmtId="0" fontId="12" fillId="0" borderId="3" xfId="0" applyFont="1" applyFill="1" applyBorder="1" applyAlignment="1">
      <alignment wrapText="1"/>
    </xf>
    <xf numFmtId="0" fontId="23" fillId="0" borderId="2" xfId="0" applyFont="1" applyFill="1" applyBorder="1" applyAlignment="1">
      <alignment horizontal="center" vertical="center" wrapText="1"/>
    </xf>
    <xf numFmtId="4" fontId="23" fillId="0" borderId="2" xfId="0" applyNumberFormat="1" applyFont="1" applyFill="1" applyBorder="1" applyAlignment="1">
      <alignment horizontal="center" vertical="center" wrapText="1"/>
    </xf>
    <xf numFmtId="4" fontId="23" fillId="0" borderId="11" xfId="0" applyNumberFormat="1" applyFont="1" applyFill="1" applyBorder="1" applyAlignment="1">
      <alignment horizontal="center" vertical="center" wrapText="1"/>
    </xf>
    <xf numFmtId="0" fontId="7" fillId="5" borderId="0" xfId="0" applyFont="1" applyFill="1"/>
    <xf numFmtId="0" fontId="30" fillId="3" borderId="4" xfId="0" applyFont="1" applyFill="1" applyBorder="1" applyAlignment="1">
      <alignment vertical="center" wrapText="1"/>
    </xf>
    <xf numFmtId="0" fontId="30" fillId="3" borderId="4" xfId="0" applyFont="1" applyFill="1" applyBorder="1" applyAlignment="1">
      <alignment horizontal="center" vertical="center" wrapText="1"/>
    </xf>
    <xf numFmtId="4" fontId="23" fillId="3" borderId="1" xfId="0" applyNumberFormat="1" applyFont="1" applyFill="1" applyBorder="1" applyAlignment="1">
      <alignment horizontal="center" vertical="center" wrapText="1"/>
    </xf>
    <xf numFmtId="4" fontId="30" fillId="3" borderId="4" xfId="0" applyNumberFormat="1" applyFont="1" applyFill="1" applyBorder="1" applyAlignment="1">
      <alignment horizontal="center" vertical="center" wrapText="1"/>
    </xf>
    <xf numFmtId="0" fontId="16" fillId="0" borderId="0" xfId="0" applyFont="1" applyFill="1"/>
    <xf numFmtId="0" fontId="23" fillId="0" borderId="1" xfId="0" applyFont="1" applyFill="1" applyBorder="1" applyAlignment="1">
      <alignment vertical="center" wrapText="1"/>
    </xf>
    <xf numFmtId="4" fontId="23" fillId="0" borderId="1" xfId="0" applyNumberFormat="1" applyFont="1" applyFill="1" applyBorder="1" applyAlignment="1">
      <alignment horizontal="center" vertical="center" wrapText="1"/>
    </xf>
    <xf numFmtId="0" fontId="30" fillId="3" borderId="1" xfId="0" applyFont="1" applyFill="1" applyBorder="1" applyAlignment="1">
      <alignment vertical="center" wrapText="1"/>
    </xf>
    <xf numFmtId="0" fontId="30" fillId="3" borderId="1" xfId="0" applyFont="1" applyFill="1" applyBorder="1" applyAlignment="1">
      <alignment horizontal="center" vertical="center" wrapText="1"/>
    </xf>
    <xf numFmtId="4" fontId="30" fillId="3" borderId="1" xfId="0" applyNumberFormat="1" applyFont="1" applyFill="1" applyBorder="1" applyAlignment="1">
      <alignment horizontal="center" vertical="center" wrapText="1"/>
    </xf>
    <xf numFmtId="0" fontId="23" fillId="3" borderId="1" xfId="0" applyFont="1" applyFill="1" applyBorder="1" applyAlignment="1">
      <alignment vertical="center" wrapText="1"/>
    </xf>
    <xf numFmtId="0" fontId="23" fillId="3" borderId="1" xfId="0" applyFont="1" applyFill="1" applyBorder="1" applyAlignment="1">
      <alignment horizontal="center" vertical="center" wrapText="1"/>
    </xf>
    <xf numFmtId="0" fontId="12" fillId="3" borderId="0" xfId="0" applyFont="1" applyFill="1"/>
    <xf numFmtId="0" fontId="26" fillId="0" borderId="1" xfId="0" applyFont="1" applyFill="1" applyBorder="1" applyAlignment="1">
      <alignment vertical="center" wrapText="1"/>
    </xf>
    <xf numFmtId="0" fontId="23" fillId="0" borderId="6" xfId="0" applyFont="1" applyFill="1" applyBorder="1" applyAlignment="1">
      <alignment vertical="center" wrapText="1"/>
    </xf>
    <xf numFmtId="4" fontId="23" fillId="0" borderId="6" xfId="0" applyNumberFormat="1" applyFont="1" applyFill="1" applyBorder="1" applyAlignment="1">
      <alignment horizontal="center" vertical="center" wrapText="1"/>
    </xf>
    <xf numFmtId="0" fontId="27" fillId="0" borderId="0" xfId="0" applyFont="1" applyFill="1"/>
    <xf numFmtId="0" fontId="23" fillId="3" borderId="4" xfId="0" applyFont="1" applyFill="1" applyBorder="1" applyAlignment="1">
      <alignment vertical="center" wrapText="1"/>
    </xf>
    <xf numFmtId="0" fontId="23" fillId="3" borderId="4" xfId="0" applyFont="1" applyFill="1" applyBorder="1" applyAlignment="1">
      <alignment horizontal="center" vertical="center" wrapText="1"/>
    </xf>
    <xf numFmtId="4" fontId="23" fillId="3" borderId="4" xfId="0" applyNumberFormat="1" applyFont="1" applyFill="1" applyBorder="1" applyAlignment="1">
      <alignment horizontal="center" vertical="center" wrapText="1"/>
    </xf>
    <xf numFmtId="4" fontId="23" fillId="0" borderId="1" xfId="0" applyNumberFormat="1" applyFont="1" applyFill="1" applyBorder="1" applyAlignment="1">
      <alignment vertical="center" wrapText="1"/>
    </xf>
    <xf numFmtId="4" fontId="12" fillId="0" borderId="0" xfId="0" applyNumberFormat="1" applyFont="1" applyFill="1"/>
    <xf numFmtId="0" fontId="12" fillId="0" borderId="0" xfId="0" applyFont="1" applyFill="1" applyAlignment="1">
      <alignment wrapText="1"/>
    </xf>
    <xf numFmtId="0" fontId="23" fillId="0" borderId="4" xfId="0" applyFont="1" applyFill="1" applyBorder="1" applyAlignment="1">
      <alignment vertical="center" wrapText="1"/>
    </xf>
    <xf numFmtId="0" fontId="23" fillId="0" borderId="4" xfId="0" applyFont="1" applyFill="1" applyBorder="1" applyAlignment="1">
      <alignment horizontal="center" vertical="center" wrapText="1"/>
    </xf>
    <xf numFmtId="4" fontId="23" fillId="0" borderId="4" xfId="0" applyNumberFormat="1" applyFont="1" applyFill="1" applyBorder="1" applyAlignment="1">
      <alignment vertical="center" wrapText="1"/>
    </xf>
    <xf numFmtId="0" fontId="12" fillId="0" borderId="1" xfId="0" applyFont="1" applyFill="1" applyBorder="1" applyAlignment="1">
      <alignment wrapText="1"/>
    </xf>
    <xf numFmtId="0" fontId="12" fillId="0" borderId="6" xfId="0" applyFont="1" applyFill="1" applyBorder="1" applyAlignment="1">
      <alignment wrapText="1"/>
    </xf>
    <xf numFmtId="4" fontId="23" fillId="0" borderId="6" xfId="0" applyNumberFormat="1" applyFont="1" applyFill="1" applyBorder="1" applyAlignment="1">
      <alignment vertical="center" wrapText="1"/>
    </xf>
    <xf numFmtId="0" fontId="34" fillId="0" borderId="1" xfId="0" applyFont="1" applyBorder="1" applyAlignment="1">
      <alignment horizontal="center" vertical="center" wrapText="1"/>
    </xf>
    <xf numFmtId="0" fontId="34" fillId="0" borderId="0" xfId="0" applyFont="1"/>
    <xf numFmtId="0" fontId="34" fillId="4" borderId="1" xfId="0" applyFont="1" applyFill="1" applyBorder="1" applyAlignment="1">
      <alignment horizontal="center" vertical="center" wrapText="1"/>
    </xf>
    <xf numFmtId="0" fontId="12" fillId="4" borderId="1" xfId="0" applyFont="1" applyFill="1" applyBorder="1" applyAlignment="1">
      <alignment vertical="center" wrapText="1"/>
    </xf>
    <xf numFmtId="0" fontId="12" fillId="4" borderId="1" xfId="0" applyFont="1" applyFill="1" applyBorder="1" applyAlignment="1">
      <alignment horizontal="center" vertical="center" wrapText="1"/>
    </xf>
    <xf numFmtId="4" fontId="12" fillId="4" borderId="1" xfId="0" applyNumberFormat="1" applyFont="1" applyFill="1" applyBorder="1" applyAlignment="1">
      <alignment vertical="center" wrapText="1"/>
    </xf>
    <xf numFmtId="0" fontId="34" fillId="0" borderId="0" xfId="0" applyFont="1" applyFill="1"/>
    <xf numFmtId="49" fontId="34" fillId="0" borderId="1" xfId="0" applyNumberFormat="1" applyFont="1" applyFill="1" applyBorder="1" applyAlignment="1">
      <alignment horizontal="center" vertical="center" wrapText="1"/>
    </xf>
    <xf numFmtId="4" fontId="12" fillId="0" borderId="1" xfId="0" applyNumberFormat="1" applyFont="1" applyFill="1" applyBorder="1" applyAlignment="1">
      <alignment vertical="center" wrapText="1"/>
    </xf>
    <xf numFmtId="0" fontId="34" fillId="0" borderId="0" xfId="0" applyFont="1" applyBorder="1"/>
    <xf numFmtId="0" fontId="12" fillId="0" borderId="0" xfId="0" applyFont="1" applyAlignment="1">
      <alignment wrapText="1"/>
    </xf>
    <xf numFmtId="4" fontId="12" fillId="0" borderId="1" xfId="0" applyNumberFormat="1" applyFont="1" applyBorder="1" applyAlignment="1">
      <alignment vertical="center" wrapText="1"/>
    </xf>
    <xf numFmtId="49" fontId="27" fillId="0" borderId="1" xfId="0" applyNumberFormat="1" applyFont="1" applyBorder="1" applyAlignment="1">
      <alignment horizontal="center" vertical="center" wrapText="1"/>
    </xf>
    <xf numFmtId="4" fontId="12" fillId="0" borderId="1" xfId="0" applyNumberFormat="1" applyFont="1" applyBorder="1"/>
    <xf numFmtId="0" fontId="12" fillId="0" borderId="1" xfId="0" applyFont="1" applyBorder="1" applyAlignment="1">
      <alignment wrapText="1"/>
    </xf>
    <xf numFmtId="0" fontId="27" fillId="0" borderId="0" xfId="0" applyFont="1" applyAlignment="1">
      <alignment horizontal="center" vertical="center"/>
    </xf>
    <xf numFmtId="4" fontId="12" fillId="0" borderId="0" xfId="0" applyNumberFormat="1" applyFont="1"/>
    <xf numFmtId="4" fontId="34" fillId="0" borderId="0" xfId="0" applyNumberFormat="1" applyFont="1"/>
    <xf numFmtId="4" fontId="38" fillId="2" borderId="6" xfId="0" applyNumberFormat="1" applyFont="1" applyFill="1" applyBorder="1"/>
    <xf numFmtId="4" fontId="23" fillId="0" borderId="1" xfId="0" applyNumberFormat="1" applyFont="1" applyFill="1" applyBorder="1" applyAlignment="1">
      <alignment horizontal="center" vertical="center" wrapText="1"/>
    </xf>
    <xf numFmtId="4" fontId="23" fillId="0" borderId="6" xfId="0" applyNumberFormat="1" applyFont="1" applyFill="1" applyBorder="1" applyAlignment="1">
      <alignment horizontal="center" vertical="center" wrapText="1"/>
    </xf>
    <xf numFmtId="4" fontId="23" fillId="3"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4" fontId="7" fillId="5" borderId="0" xfId="0" applyNumberFormat="1" applyFont="1" applyFill="1"/>
    <xf numFmtId="0" fontId="30" fillId="0" borderId="1" xfId="0" applyFont="1" applyFill="1" applyBorder="1" applyAlignment="1">
      <alignment vertical="center" wrapText="1"/>
    </xf>
    <xf numFmtId="0" fontId="30" fillId="0" borderId="1" xfId="0" applyFont="1" applyFill="1" applyBorder="1" applyAlignment="1">
      <alignment horizontal="center" vertical="center" wrapText="1"/>
    </xf>
    <xf numFmtId="4" fontId="30" fillId="0" borderId="1" xfId="0" applyNumberFormat="1" applyFont="1" applyFill="1" applyBorder="1" applyAlignment="1">
      <alignment vertical="center" wrapText="1"/>
    </xf>
    <xf numFmtId="0" fontId="23" fillId="0" borderId="1" xfId="0" applyFont="1" applyFill="1" applyBorder="1" applyAlignment="1">
      <alignment horizontal="center" vertical="center" wrapText="1"/>
    </xf>
    <xf numFmtId="0" fontId="8" fillId="0" borderId="0" xfId="6" applyFont="1"/>
    <xf numFmtId="0" fontId="8" fillId="0" borderId="0" xfId="6" applyFont="1" applyFill="1" applyBorder="1"/>
    <xf numFmtId="0" fontId="8" fillId="0" borderId="0" xfId="6" applyFont="1" applyFill="1"/>
    <xf numFmtId="4" fontId="16" fillId="0" borderId="0" xfId="0" applyNumberFormat="1" applyFont="1" applyFill="1"/>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38" fillId="4" borderId="0" xfId="0" applyFont="1" applyFill="1" applyBorder="1" applyAlignment="1">
      <alignment horizontal="center"/>
    </xf>
    <xf numFmtId="4" fontId="38" fillId="2" borderId="0" xfId="0" applyNumberFormat="1" applyFont="1" applyFill="1" applyBorder="1"/>
    <xf numFmtId="0" fontId="12" fillId="0" borderId="0" xfId="0" applyFont="1" applyBorder="1" applyAlignment="1">
      <alignment horizontal="center"/>
    </xf>
    <xf numFmtId="4" fontId="22" fillId="0" borderId="0" xfId="0" applyNumberFormat="1" applyFont="1" applyBorder="1"/>
    <xf numFmtId="4" fontId="41" fillId="2" borderId="6" xfId="0" applyNumberFormat="1" applyFont="1" applyFill="1" applyBorder="1"/>
    <xf numFmtId="4" fontId="12" fillId="0" borderId="0" xfId="0" applyNumberFormat="1" applyFont="1" applyBorder="1"/>
    <xf numFmtId="0" fontId="34" fillId="0" borderId="1" xfId="0" applyFont="1" applyBorder="1"/>
    <xf numFmtId="0" fontId="8" fillId="0" borderId="9" xfId="0" applyFont="1" applyBorder="1" applyAlignment="1">
      <alignment horizontal="right" wrapText="1"/>
    </xf>
    <xf numFmtId="4" fontId="12" fillId="0" borderId="8" xfId="0" applyNumberFormat="1" applyFont="1" applyBorder="1"/>
    <xf numFmtId="4" fontId="12" fillId="0" borderId="7" xfId="0" applyNumberFormat="1" applyFont="1" applyBorder="1"/>
    <xf numFmtId="0" fontId="8" fillId="0" borderId="23" xfId="0" applyFont="1" applyBorder="1" applyAlignment="1">
      <alignment horizontal="right" wrapText="1"/>
    </xf>
    <xf numFmtId="0" fontId="34" fillId="0" borderId="24" xfId="0" applyFont="1" applyBorder="1"/>
    <xf numFmtId="0" fontId="8" fillId="0" borderId="3" xfId="0" applyFont="1" applyBorder="1" applyAlignment="1">
      <alignment horizontal="right" wrapText="1"/>
    </xf>
    <xf numFmtId="0" fontId="34" fillId="0" borderId="2" xfId="0" applyFont="1" applyBorder="1"/>
    <xf numFmtId="0" fontId="34" fillId="0" borderId="11" xfId="0" applyFont="1" applyBorder="1"/>
    <xf numFmtId="4" fontId="12" fillId="0" borderId="24" xfId="0" applyNumberFormat="1" applyFont="1" applyBorder="1"/>
    <xf numFmtId="165" fontId="34" fillId="0" borderId="1" xfId="24" applyFont="1" applyBorder="1"/>
    <xf numFmtId="0" fontId="12" fillId="0" borderId="26" xfId="0" applyFont="1" applyBorder="1" applyAlignment="1">
      <alignment wrapText="1"/>
    </xf>
    <xf numFmtId="4" fontId="12" fillId="0" borderId="6" xfId="0" applyNumberFormat="1" applyFont="1" applyBorder="1"/>
    <xf numFmtId="4" fontId="12" fillId="0" borderId="25" xfId="0" applyNumberFormat="1" applyFont="1" applyBorder="1"/>
    <xf numFmtId="4" fontId="22" fillId="0" borderId="17" xfId="0" applyNumberFormat="1" applyFont="1" applyBorder="1"/>
    <xf numFmtId="0" fontId="42" fillId="0" borderId="22" xfId="0" applyFont="1" applyBorder="1" applyAlignment="1">
      <alignment horizontal="center" vertical="center"/>
    </xf>
    <xf numFmtId="4" fontId="12" fillId="0" borderId="1" xfId="0" applyNumberFormat="1" applyFont="1" applyBorder="1" applyAlignment="1">
      <alignment vertical="center" wrapText="1"/>
    </xf>
    <xf numFmtId="0" fontId="12" fillId="6" borderId="16" xfId="0" applyFont="1" applyFill="1" applyBorder="1" applyAlignment="1">
      <alignment wrapText="1"/>
    </xf>
    <xf numFmtId="0" fontId="23" fillId="6" borderId="16" xfId="0" applyFont="1" applyFill="1" applyBorder="1" applyAlignment="1">
      <alignment horizontal="center" vertical="center" wrapText="1"/>
    </xf>
    <xf numFmtId="4" fontId="23" fillId="6" borderId="16" xfId="0" applyNumberFormat="1" applyFont="1" applyFill="1" applyBorder="1" applyAlignment="1">
      <alignment vertical="center" wrapText="1"/>
    </xf>
    <xf numFmtId="0" fontId="31" fillId="6" borderId="17" xfId="0" applyFont="1" applyFill="1" applyBorder="1" applyAlignment="1">
      <alignment vertical="center" wrapText="1"/>
    </xf>
    <xf numFmtId="0" fontId="31" fillId="6" borderId="16" xfId="0" applyFont="1" applyFill="1" applyBorder="1" applyAlignment="1">
      <alignment horizontal="center" vertical="center" wrapText="1"/>
    </xf>
    <xf numFmtId="4" fontId="31" fillId="6" borderId="16" xfId="0" applyNumberFormat="1" applyFont="1" applyFill="1" applyBorder="1" applyAlignment="1">
      <alignment horizontal="center" vertical="center" wrapText="1"/>
    </xf>
    <xf numFmtId="0" fontId="21" fillId="6" borderId="17" xfId="0" applyFont="1" applyFill="1" applyBorder="1" applyAlignment="1">
      <alignment vertical="center" wrapText="1"/>
    </xf>
    <xf numFmtId="0" fontId="21" fillId="6" borderId="16" xfId="0" applyFont="1" applyFill="1" applyBorder="1" applyAlignment="1">
      <alignment horizontal="center" vertical="center" wrapText="1"/>
    </xf>
    <xf numFmtId="4" fontId="21" fillId="6" borderId="16" xfId="0" applyNumberFormat="1" applyFont="1" applyFill="1" applyBorder="1" applyAlignment="1">
      <alignment horizontal="center" vertical="center" wrapText="1"/>
    </xf>
    <xf numFmtId="0" fontId="23" fillId="6" borderId="27" xfId="0" applyFont="1" applyFill="1" applyBorder="1" applyAlignment="1">
      <alignment horizontal="center" vertical="center" wrapText="1"/>
    </xf>
    <xf numFmtId="4" fontId="23" fillId="6" borderId="27" xfId="0" applyNumberFormat="1" applyFont="1" applyFill="1" applyBorder="1" applyAlignment="1">
      <alignment vertical="center" wrapText="1"/>
    </xf>
    <xf numFmtId="0" fontId="12" fillId="6" borderId="20" xfId="0" applyFont="1" applyFill="1" applyBorder="1" applyAlignment="1">
      <alignment wrapText="1"/>
    </xf>
    <xf numFmtId="0" fontId="23" fillId="0" borderId="3" xfId="0" applyFont="1" applyFill="1" applyBorder="1" applyAlignment="1">
      <alignment vertical="center" wrapText="1"/>
    </xf>
    <xf numFmtId="4" fontId="23" fillId="0" borderId="2" xfId="0" applyNumberFormat="1" applyFont="1" applyFill="1" applyBorder="1" applyAlignment="1">
      <alignment vertical="center" wrapText="1"/>
    </xf>
    <xf numFmtId="0" fontId="40" fillId="0" borderId="13" xfId="6" applyFont="1" applyBorder="1" applyAlignment="1">
      <alignment horizontal="left" wrapText="1"/>
    </xf>
    <xf numFmtId="0" fontId="40" fillId="0" borderId="0" xfId="6" applyFont="1" applyBorder="1" applyAlignment="1">
      <alignment horizontal="right"/>
    </xf>
    <xf numFmtId="0" fontId="40" fillId="0" borderId="13" xfId="6" applyFont="1" applyBorder="1" applyAlignment="1">
      <alignment vertical="top" wrapText="1"/>
    </xf>
    <xf numFmtId="0" fontId="11" fillId="2" borderId="0" xfId="6" applyFont="1" applyFill="1"/>
    <xf numFmtId="0" fontId="11" fillId="2" borderId="0" xfId="6" applyFont="1" applyFill="1" applyAlignment="1">
      <alignment horizontal="left"/>
    </xf>
    <xf numFmtId="0" fontId="11" fillId="0" borderId="0" xfId="6" applyFont="1" applyAlignment="1">
      <alignment horizontal="left"/>
    </xf>
    <xf numFmtId="0" fontId="40" fillId="2" borderId="0" xfId="6" applyFont="1" applyFill="1" applyBorder="1" applyAlignment="1">
      <alignment horizontal="left" wrapText="1"/>
    </xf>
    <xf numFmtId="0" fontId="40" fillId="2" borderId="0" xfId="6" applyFont="1" applyFill="1" applyBorder="1" applyAlignment="1">
      <alignment horizontal="right"/>
    </xf>
    <xf numFmtId="0" fontId="8" fillId="2" borderId="0" xfId="0" applyFont="1" applyFill="1"/>
    <xf numFmtId="0" fontId="40" fillId="2" borderId="0" xfId="0" applyFont="1" applyFill="1"/>
    <xf numFmtId="0" fontId="12" fillId="0" borderId="0" xfId="0" applyFont="1" applyAlignment="1">
      <alignment vertical="center"/>
    </xf>
    <xf numFmtId="0" fontId="40" fillId="2" borderId="13" xfId="6" applyFont="1" applyFill="1" applyBorder="1" applyAlignment="1">
      <alignment horizontal="left" wrapText="1"/>
    </xf>
    <xf numFmtId="0" fontId="14" fillId="0" borderId="0" xfId="0" applyFont="1" applyAlignment="1">
      <alignment vertical="center"/>
    </xf>
    <xf numFmtId="0" fontId="23" fillId="0" borderId="6" xfId="0" applyFont="1" applyFill="1" applyBorder="1" applyAlignment="1">
      <alignment horizontal="center" vertical="center" wrapText="1"/>
    </xf>
    <xf numFmtId="2" fontId="35" fillId="0" borderId="14" xfId="0" applyNumberFormat="1" applyFont="1" applyBorder="1" applyAlignment="1">
      <alignment horizontal="center" vertical="center" wrapText="1"/>
    </xf>
    <xf numFmtId="2" fontId="35" fillId="0" borderId="0" xfId="0" applyNumberFormat="1" applyFont="1" applyBorder="1" applyAlignment="1">
      <alignment horizontal="center" vertical="center" wrapText="1"/>
    </xf>
    <xf numFmtId="0" fontId="42" fillId="0" borderId="9" xfId="0" applyFont="1" applyBorder="1" applyAlignment="1">
      <alignment horizontal="center" vertical="center"/>
    </xf>
    <xf numFmtId="0" fontId="42" fillId="0" borderId="8" xfId="0" applyFont="1" applyBorder="1" applyAlignment="1">
      <alignment horizontal="center" vertical="center"/>
    </xf>
    <xf numFmtId="0" fontId="42" fillId="0" borderId="7" xfId="0" applyFont="1" applyBorder="1" applyAlignment="1">
      <alignment horizontal="center" vertical="center"/>
    </xf>
    <xf numFmtId="4" fontId="37" fillId="7" borderId="23" xfId="0" applyNumberFormat="1" applyFont="1" applyFill="1" applyBorder="1"/>
    <xf numFmtId="4" fontId="37" fillId="7" borderId="1" xfId="0" applyNumberFormat="1" applyFont="1" applyFill="1" applyBorder="1"/>
    <xf numFmtId="4" fontId="37" fillId="7" borderId="24" xfId="0" applyNumberFormat="1" applyFont="1" applyFill="1" applyBorder="1"/>
    <xf numFmtId="4" fontId="37" fillId="7" borderId="3" xfId="0" applyNumberFormat="1" applyFont="1" applyFill="1" applyBorder="1"/>
    <xf numFmtId="4" fontId="37" fillId="7" borderId="2" xfId="0" applyNumberFormat="1" applyFont="1" applyFill="1" applyBorder="1"/>
    <xf numFmtId="4" fontId="37" fillId="7" borderId="11" xfId="0" applyNumberFormat="1" applyFont="1" applyFill="1" applyBorder="1"/>
    <xf numFmtId="4" fontId="12" fillId="0" borderId="1" xfId="0" applyNumberFormat="1" applyFont="1" applyBorder="1" applyAlignment="1">
      <alignment vertical="center" wrapText="1"/>
    </xf>
    <xf numFmtId="0" fontId="23" fillId="0" borderId="1" xfId="0" applyFont="1" applyFill="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4" fontId="12" fillId="0" borderId="1" xfId="0" applyNumberFormat="1" applyFont="1" applyBorder="1" applyAlignment="1">
      <alignment vertical="center" wrapText="1"/>
    </xf>
    <xf numFmtId="0" fontId="40" fillId="2" borderId="0" xfId="6" applyFont="1" applyFill="1" applyBorder="1" applyAlignment="1">
      <alignment horizontal="left" wrapText="1"/>
    </xf>
    <xf numFmtId="49" fontId="34" fillId="2" borderId="1" xfId="0" applyNumberFormat="1" applyFont="1" applyFill="1" applyBorder="1" applyAlignment="1">
      <alignment horizontal="center" vertical="center" wrapText="1"/>
    </xf>
    <xf numFmtId="0" fontId="12" fillId="0" borderId="6" xfId="0" applyFont="1" applyFill="1" applyBorder="1" applyAlignment="1">
      <alignment vertical="center" wrapText="1"/>
    </xf>
    <xf numFmtId="0" fontId="8" fillId="0" borderId="28" xfId="0" applyFont="1" applyBorder="1" applyAlignment="1">
      <alignment horizontal="right" wrapText="1"/>
    </xf>
    <xf numFmtId="0" fontId="34" fillId="0" borderId="15" xfId="0" applyFont="1" applyBorder="1"/>
    <xf numFmtId="0" fontId="34" fillId="0" borderId="29" xfId="0" applyFont="1" applyBorder="1"/>
    <xf numFmtId="0" fontId="42" fillId="0" borderId="30" xfId="0" applyFont="1" applyBorder="1" applyAlignment="1">
      <alignment horizontal="center" vertical="center"/>
    </xf>
    <xf numFmtId="0" fontId="42" fillId="0" borderId="4" xfId="0" applyFont="1" applyBorder="1" applyAlignment="1">
      <alignment horizontal="center" vertical="center"/>
    </xf>
    <xf numFmtId="0" fontId="42" fillId="0" borderId="31" xfId="0" applyFont="1" applyBorder="1" applyAlignment="1">
      <alignment horizontal="center" vertical="center"/>
    </xf>
    <xf numFmtId="0" fontId="12" fillId="0" borderId="0" xfId="0" applyFont="1" applyBorder="1" applyAlignment="1">
      <alignment wrapText="1"/>
    </xf>
    <xf numFmtId="0" fontId="23" fillId="2" borderId="1" xfId="0" applyFont="1" applyFill="1" applyBorder="1" applyAlignment="1">
      <alignment vertical="center" wrapText="1"/>
    </xf>
    <xf numFmtId="0" fontId="23" fillId="2"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165" fontId="27" fillId="0" borderId="0" xfId="24" applyFont="1" applyFill="1"/>
    <xf numFmtId="0" fontId="7" fillId="0" borderId="1" xfId="6" applyFont="1" applyFill="1" applyBorder="1" applyAlignment="1">
      <alignment vertical="center"/>
    </xf>
    <xf numFmtId="2" fontId="7" fillId="0" borderId="1" xfId="6" applyNumberFormat="1" applyFont="1" applyFill="1" applyBorder="1" applyAlignment="1">
      <alignment horizontal="center" vertical="center"/>
    </xf>
    <xf numFmtId="1" fontId="7" fillId="0" borderId="1" xfId="6" applyNumberFormat="1" applyFont="1" applyFill="1" applyBorder="1" applyAlignment="1">
      <alignment horizontal="center" vertical="center"/>
    </xf>
    <xf numFmtId="0" fontId="7" fillId="0" borderId="5" xfId="6" applyFont="1" applyFill="1" applyBorder="1" applyAlignment="1">
      <alignment horizontal="center" vertical="center"/>
    </xf>
    <xf numFmtId="0" fontId="7" fillId="0" borderId="1" xfId="6" applyFont="1" applyFill="1" applyBorder="1" applyAlignment="1">
      <alignment horizontal="center" vertical="center"/>
    </xf>
    <xf numFmtId="165" fontId="7" fillId="0" borderId="1" xfId="24" applyFont="1" applyFill="1" applyBorder="1"/>
    <xf numFmtId="165" fontId="7" fillId="0" borderId="1" xfId="24" applyFont="1" applyFill="1" applyBorder="1" applyAlignment="1">
      <alignment vertical="center"/>
    </xf>
    <xf numFmtId="167" fontId="7" fillId="0" borderId="1" xfId="24" applyNumberFormat="1" applyFont="1" applyFill="1" applyBorder="1" applyAlignment="1">
      <alignment vertical="center"/>
    </xf>
    <xf numFmtId="0" fontId="7" fillId="0" borderId="4" xfId="6" applyFont="1" applyFill="1" applyBorder="1" applyAlignment="1">
      <alignment vertical="center"/>
    </xf>
    <xf numFmtId="165" fontId="7" fillId="0" borderId="4" xfId="24" applyFont="1" applyFill="1" applyBorder="1"/>
    <xf numFmtId="165" fontId="7" fillId="0" borderId="4" xfId="24" applyFont="1" applyFill="1" applyBorder="1" applyAlignment="1">
      <alignment vertical="center"/>
    </xf>
    <xf numFmtId="0" fontId="7" fillId="0" borderId="1" xfId="0" applyFont="1" applyFill="1" applyBorder="1" applyAlignment="1">
      <alignment vertical="center"/>
    </xf>
    <xf numFmtId="0" fontId="12" fillId="0" borderId="1" xfId="0" applyFont="1" applyFill="1" applyBorder="1"/>
    <xf numFmtId="0" fontId="40" fillId="0" borderId="0" xfId="6" applyFont="1" applyBorder="1" applyAlignment="1">
      <alignment horizontal="left" wrapText="1"/>
    </xf>
    <xf numFmtId="0" fontId="12" fillId="0" borderId="6" xfId="0" applyFont="1" applyFill="1" applyBorder="1" applyAlignment="1">
      <alignment horizontal="center" vertical="center" wrapText="1"/>
    </xf>
    <xf numFmtId="49" fontId="34" fillId="0" borderId="6" xfId="0" applyNumberFormat="1" applyFont="1" applyFill="1" applyBorder="1" applyAlignment="1">
      <alignment horizontal="center" vertical="center" wrapText="1"/>
    </xf>
    <xf numFmtId="0" fontId="34" fillId="0" borderId="4" xfId="0" applyFont="1" applyBorder="1" applyAlignment="1">
      <alignment horizontal="center" vertical="center" wrapText="1"/>
    </xf>
    <xf numFmtId="0" fontId="3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3" fillId="0" borderId="0" xfId="5" quotePrefix="1" applyFont="1"/>
    <xf numFmtId="0" fontId="46" fillId="0" borderId="0" xfId="6" applyFont="1" applyFill="1"/>
    <xf numFmtId="0" fontId="46" fillId="0" borderId="0" xfId="6" applyFont="1" applyFill="1" applyAlignment="1">
      <alignment horizontal="left"/>
    </xf>
    <xf numFmtId="0" fontId="8" fillId="0" borderId="0" xfId="0" applyFont="1" applyFill="1"/>
    <xf numFmtId="0" fontId="23" fillId="0" borderId="0" xfId="5" applyFont="1" applyFill="1" applyAlignment="1">
      <alignment vertical="center" wrapText="1"/>
    </xf>
    <xf numFmtId="0" fontId="23" fillId="0" borderId="0" xfId="5" applyFont="1" applyFill="1"/>
    <xf numFmtId="0" fontId="23" fillId="0" borderId="1" xfId="5" applyFont="1" applyFill="1" applyBorder="1" applyAlignment="1">
      <alignment horizontal="center" vertical="center" wrapText="1"/>
    </xf>
    <xf numFmtId="0" fontId="23" fillId="0" borderId="0" xfId="5" applyFont="1" applyFill="1" applyAlignment="1">
      <alignment horizontal="right" vertical="center"/>
    </xf>
    <xf numFmtId="49" fontId="23" fillId="0" borderId="1" xfId="5" applyNumberFormat="1" applyFont="1" applyFill="1" applyBorder="1" applyAlignment="1">
      <alignment horizontal="center" vertical="center" wrapText="1"/>
    </xf>
    <xf numFmtId="0" fontId="40" fillId="0" borderId="0" xfId="6" applyFont="1" applyBorder="1" applyAlignment="1">
      <alignment horizontal="left" wrapText="1"/>
    </xf>
    <xf numFmtId="0" fontId="23" fillId="0" borderId="6" xfId="0" applyFont="1" applyFill="1" applyBorder="1" applyAlignment="1">
      <alignment horizontal="center" vertical="center" wrapText="1"/>
    </xf>
    <xf numFmtId="0" fontId="23" fillId="0" borderId="1" xfId="0"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4" fontId="12" fillId="3" borderId="4" xfId="0" applyNumberFormat="1" applyFont="1" applyFill="1" applyBorder="1" applyAlignment="1">
      <alignment horizontal="center" vertical="center" wrapText="1"/>
    </xf>
    <xf numFmtId="4" fontId="12" fillId="3" borderId="1" xfId="0" applyNumberFormat="1" applyFont="1" applyFill="1" applyBorder="1" applyAlignment="1">
      <alignment horizontal="center" vertical="center" wrapText="1"/>
    </xf>
    <xf numFmtId="4" fontId="16" fillId="0" borderId="1" xfId="0" applyNumberFormat="1" applyFont="1" applyFill="1" applyBorder="1" applyAlignment="1">
      <alignment vertical="center" wrapText="1"/>
    </xf>
    <xf numFmtId="4" fontId="12" fillId="6" borderId="16" xfId="0" applyNumberFormat="1" applyFont="1" applyFill="1" applyBorder="1" applyAlignment="1">
      <alignment vertical="center" wrapText="1"/>
    </xf>
    <xf numFmtId="0" fontId="40" fillId="0" borderId="0" xfId="6" applyFont="1" applyBorder="1" applyAlignment="1">
      <alignment horizontal="left" wrapText="1"/>
    </xf>
    <xf numFmtId="14" fontId="47" fillId="0" borderId="1" xfId="0" applyNumberFormat="1" applyFont="1" applyBorder="1" applyAlignment="1">
      <alignment horizontal="center" vertical="center" wrapText="1"/>
    </xf>
    <xf numFmtId="4" fontId="12" fillId="0" borderId="1" xfId="0" applyNumberFormat="1" applyFont="1" applyBorder="1" applyAlignment="1">
      <alignment vertical="center" wrapText="1"/>
    </xf>
    <xf numFmtId="4" fontId="26" fillId="0" borderId="1" xfId="0" applyNumberFormat="1" applyFont="1" applyFill="1" applyBorder="1" applyAlignment="1">
      <alignment horizontal="center" vertical="center" wrapText="1"/>
    </xf>
    <xf numFmtId="0" fontId="23" fillId="0" borderId="0" xfId="5" applyFont="1" applyFill="1" applyAlignment="1">
      <alignment vertical="center" wrapText="1"/>
    </xf>
    <xf numFmtId="164" fontId="12" fillId="0" borderId="0" xfId="1" applyFont="1" applyFill="1" applyAlignment="1">
      <alignment horizontal="center" vertical="center" wrapText="1"/>
    </xf>
    <xf numFmtId="0" fontId="12" fillId="0" borderId="0" xfId="43" applyFont="1" applyFill="1" applyAlignment="1">
      <alignment horizontal="center" vertical="center" wrapText="1"/>
    </xf>
    <xf numFmtId="0" fontId="23" fillId="0" borderId="0" xfId="5" applyFont="1" applyFill="1" applyAlignment="1">
      <alignment horizontal="center" vertical="center" wrapText="1"/>
    </xf>
    <xf numFmtId="0" fontId="12" fillId="0" borderId="13" xfId="0" applyFont="1" applyFill="1" applyBorder="1" applyAlignment="1">
      <alignment horizontal="left"/>
    </xf>
    <xf numFmtId="0" fontId="23" fillId="0" borderId="19" xfId="5" applyFont="1" applyFill="1" applyBorder="1" applyAlignment="1">
      <alignment horizontal="center" vertical="center" wrapText="1"/>
    </xf>
    <xf numFmtId="0" fontId="23" fillId="0" borderId="12" xfId="5" applyFont="1" applyFill="1" applyBorder="1" applyAlignment="1">
      <alignment vertical="center" wrapText="1"/>
    </xf>
    <xf numFmtId="0" fontId="23" fillId="0" borderId="19" xfId="5" applyFont="1" applyFill="1" applyBorder="1" applyAlignment="1">
      <alignment vertical="center" wrapText="1"/>
    </xf>
    <xf numFmtId="0" fontId="23" fillId="0" borderId="0" xfId="5" applyFont="1" applyFill="1" applyBorder="1" applyAlignment="1">
      <alignment vertical="center" wrapText="1"/>
    </xf>
    <xf numFmtId="0" fontId="23" fillId="0" borderId="19" xfId="5" applyFont="1" applyFill="1" applyBorder="1" applyAlignment="1">
      <alignment horizontal="center" vertical="top" wrapText="1"/>
    </xf>
    <xf numFmtId="0" fontId="47" fillId="0" borderId="0" xfId="0" applyFont="1" applyAlignment="1">
      <alignment horizontal="right" vertical="center" wrapText="1"/>
    </xf>
    <xf numFmtId="0" fontId="12" fillId="0" borderId="0" xfId="5" applyFont="1" applyFill="1" applyAlignment="1">
      <alignment horizontal="center" vertical="center" wrapText="1"/>
    </xf>
    <xf numFmtId="0" fontId="12" fillId="0" borderId="12" xfId="0" applyFont="1" applyFill="1" applyBorder="1" applyAlignment="1">
      <alignment horizontal="center"/>
    </xf>
    <xf numFmtId="0" fontId="14" fillId="0" borderId="0" xfId="6" applyFont="1" applyFill="1" applyAlignment="1">
      <alignment horizontal="right"/>
    </xf>
    <xf numFmtId="0" fontId="23" fillId="0" borderId="1"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39" fillId="0" borderId="0" xfId="6" applyFont="1" applyAlignment="1">
      <alignment horizontal="center" wrapText="1"/>
    </xf>
    <xf numFmtId="0" fontId="39" fillId="0" borderId="0" xfId="6" applyFont="1" applyAlignment="1">
      <alignment horizontal="center"/>
    </xf>
    <xf numFmtId="49" fontId="39" fillId="0" borderId="0" xfId="6" applyNumberFormat="1" applyFont="1" applyFill="1" applyBorder="1" applyAlignment="1">
      <alignment horizontal="center" vertical="center" wrapText="1"/>
    </xf>
    <xf numFmtId="0" fontId="23" fillId="0" borderId="0" xfId="0" applyFont="1" applyFill="1" applyAlignment="1">
      <alignment horizontal="left" vertical="center"/>
    </xf>
    <xf numFmtId="0" fontId="33" fillId="0" borderId="0" xfId="44" applyFont="1" applyFill="1" applyAlignment="1">
      <alignment horizontal="left" vertical="center"/>
    </xf>
    <xf numFmtId="4" fontId="23" fillId="6" borderId="16" xfId="0" applyNumberFormat="1" applyFont="1" applyFill="1" applyBorder="1" applyAlignment="1">
      <alignment horizontal="center" vertical="center" wrapText="1"/>
    </xf>
    <xf numFmtId="4" fontId="23" fillId="6" borderId="18" xfId="0" applyNumberFormat="1" applyFont="1" applyFill="1" applyBorder="1" applyAlignment="1">
      <alignment horizontal="center" vertical="center" wrapText="1"/>
    </xf>
    <xf numFmtId="0" fontId="40" fillId="0" borderId="0" xfId="6" applyFont="1" applyBorder="1" applyAlignment="1">
      <alignment horizontal="left" wrapText="1"/>
    </xf>
    <xf numFmtId="0" fontId="23" fillId="0" borderId="6"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23" fillId="0" borderId="4" xfId="0" applyFont="1" applyFill="1" applyBorder="1" applyAlignment="1">
      <alignment horizontal="left" vertical="center" wrapText="1"/>
    </xf>
    <xf numFmtId="2" fontId="7" fillId="0" borderId="1" xfId="6" applyNumberFormat="1" applyFont="1" applyFill="1" applyBorder="1" applyAlignment="1">
      <alignment horizontal="center" vertical="center"/>
    </xf>
    <xf numFmtId="0" fontId="7" fillId="0" borderId="1" xfId="6" applyFont="1" applyFill="1" applyBorder="1" applyAlignment="1">
      <alignment horizontal="center" vertical="center"/>
    </xf>
    <xf numFmtId="4" fontId="23" fillId="6" borderId="27" xfId="0" applyNumberFormat="1" applyFont="1" applyFill="1" applyBorder="1" applyAlignment="1">
      <alignment horizontal="center" vertical="center" wrapText="1"/>
    </xf>
    <xf numFmtId="4" fontId="23" fillId="6" borderId="21" xfId="0" applyNumberFormat="1" applyFont="1" applyFill="1" applyBorder="1" applyAlignment="1">
      <alignment horizontal="center" vertical="center" wrapText="1"/>
    </xf>
    <xf numFmtId="0" fontId="39" fillId="0" borderId="0" xfId="0" applyFont="1" applyAlignment="1">
      <alignment horizontal="center" vertical="center"/>
    </xf>
    <xf numFmtId="49" fontId="39" fillId="0" borderId="0" xfId="0" applyNumberFormat="1" applyFont="1" applyAlignment="1">
      <alignment horizontal="center"/>
    </xf>
    <xf numFmtId="0" fontId="39" fillId="0" borderId="0" xfId="0" applyNumberFormat="1" applyFont="1" applyAlignment="1">
      <alignment horizontal="center"/>
    </xf>
    <xf numFmtId="0" fontId="14" fillId="0" borderId="0" xfId="0" applyFont="1" applyAlignment="1">
      <alignment horizontal="right" vertical="center" wrapText="1"/>
    </xf>
    <xf numFmtId="0" fontId="12" fillId="0" borderId="1" xfId="0" applyFont="1" applyBorder="1" applyAlignment="1">
      <alignment horizontal="center" vertical="center" wrapText="1"/>
    </xf>
    <xf numFmtId="4" fontId="12" fillId="0" borderId="6" xfId="0" applyNumberFormat="1" applyFont="1" applyBorder="1" applyAlignment="1">
      <alignment horizontal="center" vertical="center" wrapText="1"/>
    </xf>
    <xf numFmtId="4" fontId="12" fillId="0" borderId="4" xfId="0" applyNumberFormat="1" applyFont="1" applyBorder="1" applyAlignment="1">
      <alignment horizontal="center" vertical="center" wrapText="1"/>
    </xf>
    <xf numFmtId="0" fontId="12" fillId="2" borderId="6"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4" xfId="0" applyFont="1" applyFill="1" applyBorder="1" applyAlignment="1">
      <alignment horizontal="center" vertical="center" wrapText="1"/>
    </xf>
    <xf numFmtId="4" fontId="12" fillId="0" borderId="1" xfId="0" applyNumberFormat="1" applyFont="1" applyBorder="1" applyAlignment="1">
      <alignment vertical="center" wrapText="1"/>
    </xf>
    <xf numFmtId="49" fontId="27" fillId="0" borderId="6" xfId="0" applyNumberFormat="1" applyFont="1" applyFill="1" applyBorder="1" applyAlignment="1">
      <alignment horizontal="center" vertical="center" wrapText="1"/>
    </xf>
    <xf numFmtId="49" fontId="27" fillId="0" borderId="4" xfId="0" applyNumberFormat="1" applyFont="1" applyFill="1" applyBorder="1" applyAlignment="1">
      <alignment horizontal="center" vertical="center" wrapText="1"/>
    </xf>
    <xf numFmtId="0" fontId="34" fillId="0" borderId="1" xfId="0" applyFont="1" applyBorder="1" applyAlignment="1">
      <alignment horizontal="center" vertical="center" wrapText="1"/>
    </xf>
    <xf numFmtId="0" fontId="12" fillId="0" borderId="0" xfId="0" applyFont="1" applyAlignment="1">
      <alignment horizontal="left" vertical="center"/>
    </xf>
    <xf numFmtId="0" fontId="40" fillId="2" borderId="0" xfId="6" applyFont="1" applyFill="1" applyBorder="1" applyAlignment="1">
      <alignment horizontal="left" wrapText="1"/>
    </xf>
    <xf numFmtId="0" fontId="12" fillId="0" borderId="6"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4" xfId="0" applyFont="1" applyBorder="1" applyAlignment="1">
      <alignment horizontal="center" vertical="center" wrapText="1"/>
    </xf>
    <xf numFmtId="0" fontId="44" fillId="0" borderId="0" xfId="0" applyFont="1" applyFill="1" applyAlignment="1">
      <alignment horizontal="center"/>
    </xf>
    <xf numFmtId="0" fontId="34" fillId="0" borderId="0" xfId="0" applyFont="1" applyFill="1" applyAlignment="1">
      <alignment horizontal="center"/>
    </xf>
    <xf numFmtId="0" fontId="12" fillId="0" borderId="6" xfId="0" applyFont="1" applyBorder="1" applyAlignment="1">
      <alignment horizontal="center"/>
    </xf>
    <xf numFmtId="0" fontId="7" fillId="0" borderId="1" xfId="0" applyFont="1" applyBorder="1" applyAlignment="1">
      <alignment horizontal="center" vertical="center"/>
    </xf>
    <xf numFmtId="0" fontId="38" fillId="4" borderId="5" xfId="0" applyFont="1" applyFill="1" applyBorder="1" applyAlignment="1">
      <alignment horizontal="center"/>
    </xf>
    <xf numFmtId="0" fontId="38" fillId="4" borderId="12" xfId="0" applyFont="1" applyFill="1" applyBorder="1" applyAlignment="1">
      <alignment horizontal="center"/>
    </xf>
    <xf numFmtId="0" fontId="38" fillId="4" borderId="10" xfId="0" applyFont="1" applyFill="1" applyBorder="1" applyAlignment="1">
      <alignment horizontal="center"/>
    </xf>
    <xf numFmtId="49" fontId="34" fillId="0" borderId="1" xfId="0" applyNumberFormat="1" applyFont="1" applyBorder="1" applyAlignment="1">
      <alignment horizontal="center" vertical="center" wrapText="1"/>
    </xf>
    <xf numFmtId="0" fontId="12" fillId="0" borderId="6"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4" xfId="0" applyFont="1" applyFill="1" applyBorder="1" applyAlignment="1">
      <alignment horizontal="center" vertical="center" wrapText="1"/>
    </xf>
    <xf numFmtId="49" fontId="34" fillId="0" borderId="6" xfId="0" applyNumberFormat="1" applyFont="1" applyFill="1" applyBorder="1" applyAlignment="1">
      <alignment horizontal="center" vertical="center" wrapText="1"/>
    </xf>
    <xf numFmtId="49" fontId="34" fillId="0" borderId="15" xfId="0" applyNumberFormat="1" applyFont="1" applyFill="1" applyBorder="1" applyAlignment="1">
      <alignment horizontal="center" vertical="center" wrapText="1"/>
    </xf>
    <xf numFmtId="49" fontId="34" fillId="0" borderId="4" xfId="0" applyNumberFormat="1" applyFont="1" applyFill="1" applyBorder="1" applyAlignment="1">
      <alignment horizontal="center" vertical="center" wrapText="1"/>
    </xf>
    <xf numFmtId="0" fontId="12" fillId="0" borderId="6"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34" fillId="0" borderId="6"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4" xfId="0" applyFont="1" applyBorder="1" applyAlignment="1">
      <alignment horizontal="center" vertical="center" wrapText="1"/>
    </xf>
    <xf numFmtId="4" fontId="12" fillId="2" borderId="1" xfId="0" applyNumberFormat="1" applyFont="1" applyFill="1" applyBorder="1" applyAlignment="1">
      <alignment vertical="center" wrapText="1"/>
    </xf>
  </cellXfs>
  <cellStyles count="45">
    <cellStyle name="Гиперссылка" xfId="44" builtinId="8"/>
    <cellStyle name="Гиперссылка 2" xfId="43"/>
    <cellStyle name="Денежный 2" xfId="1"/>
    <cellStyle name="Обычный" xfId="0" builtinId="0"/>
    <cellStyle name="Обычный 10" xfId="2"/>
    <cellStyle name="Обычный 11" xfId="3"/>
    <cellStyle name="Обычный 12" xfId="4"/>
    <cellStyle name="Обычный 13" xfId="5"/>
    <cellStyle name="Обычный 14" xfId="42"/>
    <cellStyle name="Обычный 16 2" xfId="37"/>
    <cellStyle name="Обычный 2" xfId="6"/>
    <cellStyle name="Обычный 2 2" xfId="7"/>
    <cellStyle name="Обычный 2 2 2" xfId="8"/>
    <cellStyle name="Обычный 2 3" xfId="32"/>
    <cellStyle name="Обычный 2 3 2" xfId="39"/>
    <cellStyle name="Обычный 2 4" xfId="40"/>
    <cellStyle name="Обычный 2 5" xfId="41"/>
    <cellStyle name="Обычный 2 7" xfId="38"/>
    <cellStyle name="Обычный 3" xfId="9"/>
    <cellStyle name="Обычный 3 2" xfId="34"/>
    <cellStyle name="Обычный 3 2 2" xfId="10"/>
    <cellStyle name="Обычный 4" xfId="11"/>
    <cellStyle name="Обычный 5" xfId="12"/>
    <cellStyle name="Обычный 5 2 3" xfId="13"/>
    <cellStyle name="Обычный 5 2 3 2" xfId="33"/>
    <cellStyle name="Обычный 6" xfId="14"/>
    <cellStyle name="Обычный 6 2 2" xfId="15"/>
    <cellStyle name="Обычный 7" xfId="16"/>
    <cellStyle name="Обычный 7 2" xfId="17"/>
    <cellStyle name="Обычный 7 2 2" xfId="18"/>
    <cellStyle name="Обычный 8" xfId="19"/>
    <cellStyle name="Обычный 8 2" xfId="20"/>
    <cellStyle name="Обычный 9" xfId="21"/>
    <cellStyle name="Процентный 3" xfId="22"/>
    <cellStyle name="Процентный 4" xfId="23"/>
    <cellStyle name="Финансовый" xfId="24" builtinId="3"/>
    <cellStyle name="Финансовый 2" xfId="25"/>
    <cellStyle name="Финансовый 2 2" xfId="26"/>
    <cellStyle name="Финансовый 3" xfId="27"/>
    <cellStyle name="Финансовый 3 2" xfId="36"/>
    <cellStyle name="Финансовый 4" xfId="28"/>
    <cellStyle name="Финансовый 5" xfId="29"/>
    <cellStyle name="Финансовый 6" xfId="35"/>
    <cellStyle name="Финансовый 7" xfId="30"/>
    <cellStyle name="Финансовый 8" xfId="31"/>
  </cellStyles>
  <dxfs count="0"/>
  <tableStyles count="0" defaultTableStyle="TableStyleMedium2" defaultPivotStyle="PivotStyleLight16"/>
  <colors>
    <mruColors>
      <color rgb="FF89EB95"/>
      <color rgb="FF66FF99"/>
      <color rgb="FF4BE636"/>
      <color rgb="FFFFCCFF"/>
      <color rgb="FF9E4BDD"/>
      <color rgb="FFFF66FF"/>
      <color rgb="FFE9F0DA"/>
      <color rgb="FFFAB4F0"/>
      <color rgb="FFFF99FF"/>
      <color rgb="FF74DC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nts4\userland\&#1041;&#1072;&#1083;&#1072;&#1085;&#1089;\An(EsMon)\7.02.01\SC_W\&#1055;&#1088;&#1086;&#1075;&#1085;&#1086;&#1079;\&#1055;&#1088;&#1086;&#1075;05_00(27.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cnts4\userland\SC_W\&#1055;&#1088;&#1086;&#1075;&#1085;&#1086;&#1079;\&#1055;&#1088;&#1086;&#1075;05_00(27.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anova\ira_send\&#1045;&#1057;&#1052;&#1054;&#1053;2002\&#1052;&#1072;&#1090;&#1077;&#1088;&#1086;&#1074;-03.01.02\&#1041;&#1072;&#1083;&#1072;&#1085;&#1089;\An(EsMon)\&#1061;&#1072;&#1085;&#1086;&#1074;&#1072;\&#1043;&#1088;(27.07.00)5&#106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cnts4\userland\&#1041;&#1072;&#1083;&#1072;&#1085;&#1089;\An(EsMon)\SC_W\&#1055;&#1088;&#1086;&#1075;&#1085;&#1086;&#1079;\&#1055;&#1088;&#1086;&#1075;05_00(27.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nts4\userland\&#1041;&#1072;&#1083;&#1072;&#1085;&#1089;\An(EsMon)\7.02.01\&#1061;&#1072;&#1085;&#1086;&#1074;&#1072;\&#1043;&#1088;(27.07.00)5&#106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nts4\userland\&#1041;&#1072;&#1083;&#1072;&#1085;&#1089;\An(EsMon)\&#1061;&#1072;&#1085;&#1086;&#1074;&#1072;\&#1043;&#1088;(27.07.00)5&#106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anova\ira_send\&#1045;&#1057;&#1052;&#1054;&#1053;2002\&#1052;&#1072;&#1090;&#1077;&#1088;&#1086;&#1074;-03.01.02\&#1041;&#1072;&#1083;&#1072;&#1085;&#1089;\An(EsMon)\7.02.01\&#1061;&#1072;&#1085;&#1086;&#1074;&#1072;\&#1043;&#1088;(27.07.00)5&#106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anova\ira_send\&#1045;&#1057;&#1052;&#1054;&#1053;2002\&#1052;&#1072;&#1090;&#1077;&#1088;&#1086;&#1074;-03.01.02\&#1041;&#1072;&#1083;&#1072;&#1085;&#1089;\An(EsMon)\7.02.01\SC_W\&#1055;&#1088;&#1086;&#1075;&#1085;&#1086;&#1079;\&#1055;&#1088;&#1086;&#1075;05_00(27.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anova\ira_send\&#1045;&#1057;&#1052;&#1054;&#1053;2002\&#1052;&#1072;&#1090;&#1077;&#1088;&#1086;&#1074;-03.01.02\&#1041;&#1072;&#1083;&#1072;&#1085;&#1089;\An(EsMon)\SC_W\&#1055;&#1088;&#1086;&#1075;&#1085;&#1086;&#1079;\&#1055;&#1088;&#1086;&#1075;05_00(27.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cnts4\userland\&#1061;&#1072;&#1085;&#1086;&#1074;&#1072;\&#1043;&#1088;(27.07.00)5&#106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cnts4\userland\&#1041;&#1072;&#1083;&#1072;&#1085;&#1089;\An(EsMon)\7.02.01\V&#1045;&#1052;_2001.5.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1050;&#1091;&#1088;&#1072;&#1085;&#1086;&#1074;\Pr(2000)Tabl\9&#1072;&#1087;&#1088;2003\V&#1094;&#1077;&#1083;2.1_2002.1.04.0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ПРОГНОЗ_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ПРОГНОЗ_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Гр1(98_00)"/>
      <sheetName val="Гр1(99_00)"/>
      <sheetName val="Гр2"/>
      <sheetName val="Гр2(06)"/>
      <sheetName val="Гр3"/>
      <sheetName val="Прод(Непр)"/>
      <sheetName val="Гр4"/>
      <sheetName val="Гр4(06)"/>
      <sheetName val="Гр5(о)"/>
      <sheetName val="Гр6"/>
      <sheetName val="Гр5_о_"/>
      <sheetName val="ПРОГНОЗ_1"/>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ПРОГНОЗ_1"/>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Гр1(98_00)"/>
      <sheetName val="Гр1(99_00)"/>
      <sheetName val="Гр2"/>
      <sheetName val="Гр2(06)"/>
      <sheetName val="Гр3"/>
      <sheetName val="Прод(Непр)"/>
      <sheetName val="Гр4"/>
      <sheetName val="Гр4(06)"/>
      <sheetName val="Гр5(о)"/>
      <sheetName val="Гр6"/>
      <sheetName val="Гр5_о_"/>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Гр1(98_00)"/>
      <sheetName val="Гр1(99_00)"/>
      <sheetName val="Гр2"/>
      <sheetName val="Гр2(06)"/>
      <sheetName val="Гр3"/>
      <sheetName val="Прод(Непр)"/>
      <sheetName val="Гр4"/>
      <sheetName val="Гр4(06)"/>
      <sheetName val="Гр5(о)"/>
      <sheetName val="Гр6"/>
      <sheetName val="Гр5_о_"/>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Гр1(98_00)"/>
      <sheetName val="Гр1(99_00)"/>
      <sheetName val="Гр2"/>
      <sheetName val="Гр2(06)"/>
      <sheetName val="Гр3"/>
      <sheetName val="Прод(Непр)"/>
      <sheetName val="Гр4"/>
      <sheetName val="Гр4(06)"/>
      <sheetName val="Гр5(о)"/>
      <sheetName val="Гр6"/>
      <sheetName val="Гр5_о_"/>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ПРОГНОЗ_1"/>
      <sheetName val="Гр5(о)"/>
    </sheetNames>
    <sheetDataSet>
      <sheetData sheetId="0"/>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ПРОГНОЗ_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Гр1(98_00)"/>
      <sheetName val="Гр1(99_00)"/>
      <sheetName val="Гр2"/>
      <sheetName val="Гр2(06)"/>
      <sheetName val="Гр3"/>
      <sheetName val="Прод(Непр)"/>
      <sheetName val="Гр4"/>
      <sheetName val="Гр4(06)"/>
      <sheetName val="Гр5(о)"/>
      <sheetName val="Гр6"/>
      <sheetName val="Гр5_о_"/>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Инф99"/>
      <sheetName val="2002(v1)"/>
      <sheetName val="2002(v2)"/>
      <sheetName val="I"/>
      <sheetName val="Печv1"/>
      <sheetName val="Печv2 "/>
      <sheetName val="ПечМОНv1"/>
      <sheetName val="2002_v1_"/>
    </sheetNames>
    <sheetDataSet>
      <sheetData sheetId="0"/>
      <sheetData sheetId="1"/>
      <sheetData sheetId="2" refreshError="1"/>
      <sheetData sheetId="3" refreshError="1"/>
      <sheetData sheetId="4" refreshError="1"/>
      <sheetData sheetId="5" refreshError="1"/>
      <sheetData sheetId="6" refreshError="1"/>
      <sheetData sheetId="7"/>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Инф99"/>
      <sheetName val="2002(v2)"/>
      <sheetName val="2004(v2) "/>
      <sheetName val="Печ"/>
      <sheetName val="2002(v1) "/>
      <sheetName val="2004(v1)  "/>
      <sheetName val="2002-03(v2) "/>
      <sheetName val="2002-03(v1)  "/>
      <sheetName val="I"/>
      <sheetName val="динамика цвет мет "/>
      <sheetName val="o"/>
      <sheetName val="Январь"/>
      <sheetName val="2002_v2_"/>
      <sheetName val="июнь9"/>
      <sheetName val="Кл предприятий"/>
      <sheetName val="Сдача "/>
      <sheetName val="Д_коммерческий"/>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36"/>
  <sheetViews>
    <sheetView view="pageBreakPreview" topLeftCell="A7" zoomScale="80" zoomScaleNormal="100" zoomScaleSheetLayoutView="80" workbookViewId="0">
      <selection activeCell="D24" sqref="D24"/>
    </sheetView>
  </sheetViews>
  <sheetFormatPr defaultColWidth="9.109375" defaultRowHeight="13.8"/>
  <cols>
    <col min="1" max="1" width="45.44140625" style="11" customWidth="1"/>
    <col min="2" max="2" width="9.109375" style="11"/>
    <col min="3" max="3" width="5.88671875" style="11" customWidth="1"/>
    <col min="4" max="4" width="10.88671875" style="11" customWidth="1"/>
    <col min="5" max="5" width="9.109375" style="11" customWidth="1"/>
    <col min="6" max="6" width="13.44140625" style="11" customWidth="1"/>
    <col min="7" max="16384" width="9.109375" style="11"/>
  </cols>
  <sheetData>
    <row r="1" spans="1:6">
      <c r="F1" s="12" t="s">
        <v>10</v>
      </c>
    </row>
    <row r="2" spans="1:6">
      <c r="F2" s="12" t="s">
        <v>11</v>
      </c>
    </row>
    <row r="3" spans="1:6">
      <c r="F3" s="12" t="s">
        <v>12</v>
      </c>
    </row>
    <row r="4" spans="1:6">
      <c r="F4" s="12" t="s">
        <v>13</v>
      </c>
    </row>
    <row r="5" spans="1:6">
      <c r="F5" s="12" t="s">
        <v>14</v>
      </c>
    </row>
    <row r="6" spans="1:6">
      <c r="F6" s="12" t="s">
        <v>15</v>
      </c>
    </row>
    <row r="7" spans="1:6">
      <c r="F7" s="12" t="s">
        <v>16</v>
      </c>
    </row>
    <row r="10" spans="1:6" ht="15" customHeight="1">
      <c r="A10" s="193"/>
      <c r="B10" s="213" t="s">
        <v>17</v>
      </c>
      <c r="C10" s="213"/>
      <c r="D10" s="213"/>
      <c r="E10" s="213"/>
      <c r="F10" s="213"/>
    </row>
    <row r="11" spans="1:6">
      <c r="A11" s="193"/>
      <c r="B11" s="214" t="s">
        <v>180</v>
      </c>
      <c r="C11" s="214"/>
      <c r="D11" s="214"/>
      <c r="E11" s="214"/>
      <c r="F11" s="214"/>
    </row>
    <row r="12" spans="1:6" ht="30" customHeight="1">
      <c r="A12" s="193"/>
      <c r="B12" s="215" t="s">
        <v>18</v>
      </c>
      <c r="C12" s="215"/>
      <c r="D12" s="215"/>
      <c r="E12" s="215"/>
      <c r="F12" s="215"/>
    </row>
    <row r="13" spans="1:6">
      <c r="A13" s="193"/>
      <c r="B13" s="214" t="s">
        <v>218</v>
      </c>
      <c r="C13" s="214"/>
      <c r="D13" s="214"/>
      <c r="E13" s="214"/>
      <c r="F13" s="214"/>
    </row>
    <row r="14" spans="1:6">
      <c r="A14" s="193"/>
      <c r="B14" s="216"/>
      <c r="C14" s="216"/>
      <c r="D14" s="217"/>
      <c r="E14" s="222" t="s">
        <v>232</v>
      </c>
      <c r="F14" s="222"/>
    </row>
    <row r="15" spans="1:6" ht="30" customHeight="1">
      <c r="A15" s="193"/>
      <c r="B15" s="219" t="s">
        <v>19</v>
      </c>
      <c r="C15" s="219"/>
      <c r="D15" s="218"/>
      <c r="E15" s="219" t="s">
        <v>20</v>
      </c>
      <c r="F15" s="219"/>
    </row>
    <row r="16" spans="1:6">
      <c r="A16" s="193"/>
      <c r="B16" s="193"/>
      <c r="C16" s="193"/>
      <c r="D16" s="210"/>
      <c r="E16" s="210"/>
      <c r="F16" s="210"/>
    </row>
    <row r="17" spans="1:6" ht="15" customHeight="1">
      <c r="A17" s="193"/>
      <c r="B17" s="193"/>
      <c r="C17" s="193"/>
      <c r="D17" s="220" t="s">
        <v>239</v>
      </c>
      <c r="E17" s="220"/>
      <c r="F17" s="220"/>
    </row>
    <row r="18" spans="1:6">
      <c r="A18" s="193"/>
      <c r="B18" s="210"/>
      <c r="C18" s="210"/>
      <c r="D18" s="210"/>
      <c r="E18" s="210"/>
      <c r="F18" s="210"/>
    </row>
    <row r="19" spans="1:6">
      <c r="A19" s="221" t="s">
        <v>21</v>
      </c>
      <c r="B19" s="221"/>
      <c r="C19" s="221"/>
      <c r="D19" s="221"/>
      <c r="E19" s="221"/>
      <c r="F19" s="221"/>
    </row>
    <row r="20" spans="1:6" ht="15" customHeight="1">
      <c r="A20" s="221" t="s">
        <v>229</v>
      </c>
      <c r="B20" s="221"/>
      <c r="C20" s="221"/>
      <c r="D20" s="221"/>
      <c r="E20" s="221"/>
      <c r="F20" s="221"/>
    </row>
    <row r="21" spans="1:6" ht="15" customHeight="1">
      <c r="A21" s="211" t="s">
        <v>216</v>
      </c>
      <c r="B21" s="211"/>
      <c r="C21" s="211"/>
      <c r="D21" s="211"/>
      <c r="E21" s="211"/>
      <c r="F21" s="211"/>
    </row>
    <row r="22" spans="1:6">
      <c r="A22" s="211" t="str">
        <f>D17</f>
        <v>"11" ноября 2021 г.</v>
      </c>
      <c r="B22" s="211"/>
      <c r="C22" s="211"/>
      <c r="D22" s="211"/>
      <c r="E22" s="211"/>
      <c r="F22" s="211"/>
    </row>
    <row r="23" spans="1:6">
      <c r="A23" s="212"/>
      <c r="B23" s="212"/>
      <c r="C23" s="194"/>
      <c r="D23" s="194"/>
      <c r="E23" s="194"/>
      <c r="F23" s="195" t="s">
        <v>22</v>
      </c>
    </row>
    <row r="24" spans="1:6" ht="21.75" customHeight="1">
      <c r="A24" s="210"/>
      <c r="B24" s="210"/>
      <c r="C24" s="194"/>
      <c r="D24" s="194"/>
      <c r="E24" s="196" t="s">
        <v>23</v>
      </c>
      <c r="F24" s="207">
        <v>44511</v>
      </c>
    </row>
    <row r="25" spans="1:6" ht="21.75" customHeight="1">
      <c r="A25" s="210" t="s">
        <v>24</v>
      </c>
      <c r="B25" s="210"/>
      <c r="C25" s="194"/>
      <c r="D25" s="194"/>
      <c r="E25" s="196" t="s">
        <v>25</v>
      </c>
      <c r="F25" s="195">
        <v>4300046</v>
      </c>
    </row>
    <row r="26" spans="1:6" ht="35.4" customHeight="1">
      <c r="A26" s="210" t="s">
        <v>182</v>
      </c>
      <c r="B26" s="210"/>
      <c r="C26" s="194"/>
      <c r="D26" s="194"/>
      <c r="E26" s="196" t="s">
        <v>26</v>
      </c>
      <c r="F26" s="197" t="s">
        <v>1</v>
      </c>
    </row>
    <row r="27" spans="1:6" ht="21.75" customHeight="1">
      <c r="A27" s="193"/>
      <c r="B27" s="193"/>
      <c r="C27" s="194"/>
      <c r="D27" s="194"/>
      <c r="E27" s="196" t="s">
        <v>25</v>
      </c>
      <c r="F27" s="195" t="s">
        <v>231</v>
      </c>
    </row>
    <row r="28" spans="1:6" ht="22.5" customHeight="1">
      <c r="A28" s="193"/>
      <c r="B28" s="193"/>
      <c r="C28" s="194"/>
      <c r="D28" s="194"/>
      <c r="E28" s="196" t="s">
        <v>27</v>
      </c>
      <c r="F28" s="195">
        <v>2457013443</v>
      </c>
    </row>
    <row r="29" spans="1:6" ht="46.5" customHeight="1">
      <c r="A29" s="210" t="s">
        <v>230</v>
      </c>
      <c r="B29" s="210"/>
      <c r="C29" s="194"/>
      <c r="D29" s="194"/>
      <c r="E29" s="196" t="s">
        <v>28</v>
      </c>
      <c r="F29" s="195">
        <v>245701001</v>
      </c>
    </row>
    <row r="30" spans="1:6" ht="21.75" customHeight="1">
      <c r="A30" s="210" t="s">
        <v>29</v>
      </c>
      <c r="B30" s="210"/>
      <c r="C30" s="194"/>
      <c r="D30" s="194"/>
      <c r="E30" s="196" t="s">
        <v>30</v>
      </c>
      <c r="F30" s="197" t="s">
        <v>181</v>
      </c>
    </row>
    <row r="36" spans="1:1">
      <c r="A36" s="189"/>
    </row>
  </sheetData>
  <mergeCells count="22">
    <mergeCell ref="A21:F21"/>
    <mergeCell ref="B10:F10"/>
    <mergeCell ref="B11:F11"/>
    <mergeCell ref="B12:F12"/>
    <mergeCell ref="B13:F13"/>
    <mergeCell ref="B14:C14"/>
    <mergeCell ref="D14:D15"/>
    <mergeCell ref="B15:C15"/>
    <mergeCell ref="E15:F15"/>
    <mergeCell ref="D16:F16"/>
    <mergeCell ref="D17:F17"/>
    <mergeCell ref="B18:F18"/>
    <mergeCell ref="A19:F19"/>
    <mergeCell ref="A20:F20"/>
    <mergeCell ref="E14:F14"/>
    <mergeCell ref="A30:B30"/>
    <mergeCell ref="A22:F22"/>
    <mergeCell ref="A23:B23"/>
    <mergeCell ref="A24:B24"/>
    <mergeCell ref="A25:B25"/>
    <mergeCell ref="A26:B26"/>
    <mergeCell ref="A29:B29"/>
  </mergeCells>
  <pageMargins left="0.59055118110236227" right="0.59055118110236227" top="0.59055118110236227" bottom="0.59055118110236227" header="0" footer="0"/>
  <pageSetup paperSize="9" scale="98" orientation="portrait" r:id="rId1"/>
</worksheet>
</file>

<file path=xl/worksheets/sheet2.xml><?xml version="1.0" encoding="utf-8"?>
<worksheet xmlns="http://schemas.openxmlformats.org/spreadsheetml/2006/main" xmlns:r="http://schemas.openxmlformats.org/officeDocument/2006/relationships">
  <sheetPr>
    <tabColor theme="7" tint="0.59999389629810485"/>
    <pageSetUpPr fitToPage="1"/>
  </sheetPr>
  <dimension ref="A1:AE129"/>
  <sheetViews>
    <sheetView view="pageBreakPreview" topLeftCell="A2" zoomScale="60" zoomScaleNormal="100" workbookViewId="0">
      <pane xSplit="3" ySplit="12" topLeftCell="D14" activePane="bottomRight" state="frozen"/>
      <selection activeCell="A2" sqref="A2"/>
      <selection pane="topRight" activeCell="D2" sqref="D2"/>
      <selection pane="bottomLeft" activeCell="A14" sqref="A14"/>
      <selection pane="bottomRight" activeCell="D9" sqref="D9"/>
    </sheetView>
  </sheetViews>
  <sheetFormatPr defaultColWidth="9.109375" defaultRowHeight="13.8"/>
  <cols>
    <col min="1" max="1" width="65" style="5" customWidth="1"/>
    <col min="2" max="2" width="9.109375" style="5"/>
    <col min="3" max="3" width="14.6640625" style="5" customWidth="1"/>
    <col min="4" max="4" width="16.6640625" style="5" customWidth="1"/>
    <col min="5" max="5" width="21" style="5" customWidth="1"/>
    <col min="6" max="6" width="18.88671875" style="5" customWidth="1"/>
    <col min="7" max="7" width="18.5546875" style="5" customWidth="1"/>
    <col min="8" max="8" width="22.109375" style="5" customWidth="1"/>
    <col min="9" max="9" width="18.33203125" style="5" customWidth="1"/>
    <col min="10" max="10" width="18" style="5" customWidth="1"/>
    <col min="11" max="11" width="21.88671875" style="5" customWidth="1"/>
    <col min="12" max="12" width="18.5546875" style="5" customWidth="1"/>
    <col min="13" max="13" width="13" style="6" customWidth="1"/>
    <col min="14" max="14" width="18" style="6" customWidth="1"/>
    <col min="15" max="15" width="40.33203125" style="5" customWidth="1"/>
    <col min="16" max="16" width="30.44140625" style="5" customWidth="1"/>
    <col min="17" max="19" width="18.88671875" style="5" customWidth="1"/>
    <col min="20" max="25" width="15.33203125" style="5" customWidth="1"/>
    <col min="26" max="26" width="18.44140625" style="5" customWidth="1"/>
    <col min="27" max="27" width="11.5546875" style="5" customWidth="1"/>
    <col min="28" max="16384" width="9.109375" style="5"/>
  </cols>
  <sheetData>
    <row r="1" spans="1:23">
      <c r="A1" s="7"/>
      <c r="B1" s="7"/>
      <c r="C1" s="7"/>
      <c r="D1" s="7"/>
      <c r="E1" s="7"/>
      <c r="F1" s="7"/>
      <c r="G1" s="7"/>
      <c r="H1" s="7"/>
      <c r="I1" s="7"/>
      <c r="J1" s="7"/>
      <c r="K1" s="7"/>
      <c r="L1" s="7"/>
    </row>
    <row r="2" spans="1:23" ht="24" customHeight="1">
      <c r="A2" s="223" t="s">
        <v>33</v>
      </c>
      <c r="B2" s="223"/>
      <c r="C2" s="223"/>
      <c r="D2" s="223"/>
      <c r="E2" s="223"/>
      <c r="F2" s="223"/>
      <c r="G2" s="223"/>
      <c r="H2" s="223"/>
      <c r="I2" s="223"/>
      <c r="J2" s="223"/>
      <c r="K2" s="223"/>
      <c r="L2" s="223"/>
      <c r="M2" s="223"/>
      <c r="N2" s="223"/>
    </row>
    <row r="3" spans="1:23" ht="22.5" customHeight="1">
      <c r="A3" s="228" t="s">
        <v>240</v>
      </c>
      <c r="B3" s="229"/>
      <c r="C3" s="229"/>
      <c r="D3" s="229"/>
      <c r="E3" s="229"/>
      <c r="F3" s="229"/>
      <c r="G3" s="229"/>
      <c r="H3" s="229"/>
      <c r="I3" s="229"/>
      <c r="J3" s="229"/>
      <c r="K3" s="229"/>
      <c r="L3" s="229"/>
      <c r="M3" s="229"/>
      <c r="N3" s="229"/>
    </row>
    <row r="4" spans="1:23" ht="18.75" customHeight="1">
      <c r="A4" s="230" t="s">
        <v>217</v>
      </c>
      <c r="B4" s="230"/>
      <c r="C4" s="230"/>
      <c r="D4" s="230"/>
      <c r="E4" s="230"/>
      <c r="F4" s="230"/>
      <c r="G4" s="230"/>
      <c r="H4" s="230"/>
      <c r="I4" s="230"/>
      <c r="J4" s="230"/>
      <c r="K4" s="230"/>
      <c r="L4" s="230"/>
      <c r="M4" s="230"/>
      <c r="N4" s="230"/>
    </row>
    <row r="5" spans="1:23">
      <c r="B5" s="13"/>
      <c r="C5" s="13"/>
      <c r="D5" s="6"/>
      <c r="E5" s="6"/>
      <c r="F5" s="6"/>
      <c r="G5" s="6"/>
      <c r="H5" s="6"/>
      <c r="I5" s="6"/>
      <c r="J5" s="6"/>
      <c r="K5" s="6"/>
      <c r="L5" s="6"/>
    </row>
    <row r="6" spans="1:23">
      <c r="A6" s="224" t="s">
        <v>0</v>
      </c>
      <c r="B6" s="224" t="s">
        <v>34</v>
      </c>
      <c r="C6" s="225" t="s">
        <v>35</v>
      </c>
      <c r="D6" s="224" t="s">
        <v>36</v>
      </c>
      <c r="E6" s="224"/>
      <c r="F6" s="224"/>
      <c r="G6" s="224"/>
      <c r="H6" s="224"/>
      <c r="I6" s="224"/>
      <c r="J6" s="224"/>
      <c r="K6" s="224"/>
      <c r="L6" s="224"/>
      <c r="M6" s="224"/>
      <c r="N6" s="224"/>
    </row>
    <row r="7" spans="1:23">
      <c r="A7" s="224"/>
      <c r="B7" s="224"/>
      <c r="C7" s="226"/>
      <c r="D7" s="224" t="s">
        <v>37</v>
      </c>
      <c r="E7" s="224"/>
      <c r="F7" s="224"/>
      <c r="G7" s="224" t="s">
        <v>135</v>
      </c>
      <c r="H7" s="224"/>
      <c r="I7" s="224"/>
      <c r="J7" s="224" t="s">
        <v>214</v>
      </c>
      <c r="K7" s="224"/>
      <c r="L7" s="224"/>
      <c r="M7" s="224" t="s">
        <v>38</v>
      </c>
      <c r="N7" s="224"/>
    </row>
    <row r="8" spans="1:23">
      <c r="A8" s="224"/>
      <c r="B8" s="224"/>
      <c r="C8" s="226"/>
      <c r="D8" s="224" t="s">
        <v>39</v>
      </c>
      <c r="E8" s="224"/>
      <c r="F8" s="224"/>
      <c r="G8" s="224" t="s">
        <v>40</v>
      </c>
      <c r="H8" s="224"/>
      <c r="I8" s="224"/>
      <c r="J8" s="224" t="s">
        <v>41</v>
      </c>
      <c r="K8" s="224"/>
      <c r="L8" s="224"/>
      <c r="M8" s="224"/>
      <c r="N8" s="224"/>
    </row>
    <row r="9" spans="1:23" ht="122.25" customHeight="1">
      <c r="A9" s="224"/>
      <c r="B9" s="224"/>
      <c r="C9" s="227"/>
      <c r="D9" s="81" t="s">
        <v>172</v>
      </c>
      <c r="E9" s="81" t="s">
        <v>173</v>
      </c>
      <c r="F9" s="14" t="s">
        <v>42</v>
      </c>
      <c r="G9" s="81" t="s">
        <v>172</v>
      </c>
      <c r="H9" s="81" t="s">
        <v>173</v>
      </c>
      <c r="I9" s="14" t="s">
        <v>42</v>
      </c>
      <c r="J9" s="81" t="s">
        <v>172</v>
      </c>
      <c r="K9" s="81" t="s">
        <v>173</v>
      </c>
      <c r="L9" s="14" t="s">
        <v>42</v>
      </c>
      <c r="M9" s="14" t="s">
        <v>43</v>
      </c>
      <c r="N9" s="14" t="s">
        <v>42</v>
      </c>
      <c r="O9" s="46"/>
    </row>
    <row r="10" spans="1:23" ht="14.4" thickBot="1">
      <c r="A10" s="15">
        <v>1</v>
      </c>
      <c r="B10" s="15">
        <v>2</v>
      </c>
      <c r="C10" s="15">
        <v>3</v>
      </c>
      <c r="D10" s="15">
        <v>4</v>
      </c>
      <c r="E10" s="138">
        <v>5</v>
      </c>
      <c r="F10" s="138">
        <v>6</v>
      </c>
      <c r="G10" s="138">
        <v>7</v>
      </c>
      <c r="H10" s="138">
        <v>8</v>
      </c>
      <c r="I10" s="138">
        <v>9</v>
      </c>
      <c r="J10" s="138">
        <v>10</v>
      </c>
      <c r="K10" s="138">
        <v>11</v>
      </c>
      <c r="L10" s="138">
        <v>12</v>
      </c>
      <c r="M10" s="138">
        <v>13</v>
      </c>
      <c r="N10" s="138">
        <v>14</v>
      </c>
    </row>
    <row r="11" spans="1:23">
      <c r="A11" s="16" t="s">
        <v>44</v>
      </c>
      <c r="B11" s="17">
        <v>1</v>
      </c>
      <c r="C11" s="17" t="s">
        <v>6</v>
      </c>
      <c r="D11" s="18">
        <v>3527027.71</v>
      </c>
      <c r="E11" s="18">
        <v>3903034.4200000004</v>
      </c>
      <c r="F11" s="18">
        <v>1031295.72</v>
      </c>
      <c r="G11" s="18"/>
      <c r="H11" s="18"/>
      <c r="I11" s="18"/>
      <c r="J11" s="18"/>
      <c r="K11" s="18"/>
      <c r="L11" s="18"/>
      <c r="M11" s="18"/>
      <c r="N11" s="19"/>
      <c r="O11" s="5" t="s">
        <v>45</v>
      </c>
    </row>
    <row r="12" spans="1:23" ht="14.4" thickBot="1">
      <c r="A12" s="20" t="s">
        <v>46</v>
      </c>
      <c r="B12" s="21">
        <v>2</v>
      </c>
      <c r="C12" s="21" t="s">
        <v>6</v>
      </c>
      <c r="D12" s="22"/>
      <c r="E12" s="22"/>
      <c r="F12" s="22"/>
      <c r="G12" s="22"/>
      <c r="H12" s="22"/>
      <c r="I12" s="22"/>
      <c r="J12" s="22"/>
      <c r="K12" s="22"/>
      <c r="L12" s="22"/>
      <c r="M12" s="22"/>
      <c r="N12" s="23"/>
      <c r="O12" s="5" t="s">
        <v>47</v>
      </c>
    </row>
    <row r="13" spans="1:23" s="24" customFormat="1" ht="14.4" thickBot="1">
      <c r="A13" s="117" t="s">
        <v>48</v>
      </c>
      <c r="B13" s="118">
        <v>1000</v>
      </c>
      <c r="C13" s="118"/>
      <c r="D13" s="119">
        <f t="shared" ref="D13:N13" si="0">D14+D18+D23+D25+D31+D33</f>
        <v>127761820.00000001</v>
      </c>
      <c r="E13" s="119">
        <f t="shared" si="0"/>
        <v>14159049.5</v>
      </c>
      <c r="F13" s="119">
        <f t="shared" si="0"/>
        <v>1901500</v>
      </c>
      <c r="G13" s="119">
        <f t="shared" si="0"/>
        <v>119881700</v>
      </c>
      <c r="H13" s="119">
        <f t="shared" si="0"/>
        <v>12829064</v>
      </c>
      <c r="I13" s="119">
        <f t="shared" si="0"/>
        <v>1901500</v>
      </c>
      <c r="J13" s="119">
        <f t="shared" si="0"/>
        <v>119881700</v>
      </c>
      <c r="K13" s="119">
        <f t="shared" si="0"/>
        <v>12644500</v>
      </c>
      <c r="L13" s="119">
        <f t="shared" si="0"/>
        <v>1901500</v>
      </c>
      <c r="M13" s="119">
        <f t="shared" si="0"/>
        <v>0</v>
      </c>
      <c r="N13" s="119">
        <f t="shared" si="0"/>
        <v>0</v>
      </c>
      <c r="O13" s="77">
        <f>D13-D37+D11</f>
        <v>6.5192580223083496E-9</v>
      </c>
      <c r="P13" s="77">
        <f>E13-E37+E11+E80</f>
        <v>0</v>
      </c>
      <c r="Q13" s="77">
        <f>F13-F37+F11</f>
        <v>0</v>
      </c>
      <c r="R13" s="77">
        <f t="shared" ref="R13:W13" si="1">G13-G37</f>
        <v>0</v>
      </c>
      <c r="S13" s="77">
        <f t="shared" si="1"/>
        <v>0</v>
      </c>
      <c r="T13" s="77">
        <f t="shared" si="1"/>
        <v>0</v>
      </c>
      <c r="U13" s="77">
        <f t="shared" si="1"/>
        <v>0</v>
      </c>
      <c r="V13" s="77">
        <f t="shared" si="1"/>
        <v>0</v>
      </c>
      <c r="W13" s="77">
        <f t="shared" si="1"/>
        <v>0</v>
      </c>
    </row>
    <row r="14" spans="1:23" s="29" customFormat="1" ht="27.6">
      <c r="A14" s="25" t="s">
        <v>49</v>
      </c>
      <c r="B14" s="26">
        <v>1100</v>
      </c>
      <c r="C14" s="26">
        <v>120</v>
      </c>
      <c r="D14" s="27">
        <f t="shared" ref="D14:L14" si="2">SUM(D15:D17)</f>
        <v>0</v>
      </c>
      <c r="E14" s="75">
        <f t="shared" si="2"/>
        <v>0</v>
      </c>
      <c r="F14" s="27">
        <f t="shared" si="2"/>
        <v>0</v>
      </c>
      <c r="G14" s="27">
        <f t="shared" si="2"/>
        <v>0</v>
      </c>
      <c r="H14" s="75">
        <f t="shared" si="2"/>
        <v>0</v>
      </c>
      <c r="I14" s="27">
        <f t="shared" si="2"/>
        <v>0</v>
      </c>
      <c r="J14" s="27">
        <f t="shared" si="2"/>
        <v>0</v>
      </c>
      <c r="K14" s="75">
        <f t="shared" si="2"/>
        <v>0</v>
      </c>
      <c r="L14" s="27">
        <f t="shared" si="2"/>
        <v>0</v>
      </c>
      <c r="M14" s="28">
        <v>0</v>
      </c>
      <c r="N14" s="28">
        <v>0</v>
      </c>
      <c r="O14" s="85"/>
    </row>
    <row r="15" spans="1:23" ht="41.4">
      <c r="A15" s="30" t="s">
        <v>50</v>
      </c>
      <c r="B15" s="14">
        <v>1110</v>
      </c>
      <c r="C15" s="14">
        <v>120</v>
      </c>
      <c r="D15" s="31" t="s">
        <v>6</v>
      </c>
      <c r="E15" s="73" t="s">
        <v>6</v>
      </c>
      <c r="F15" s="31">
        <v>0</v>
      </c>
      <c r="G15" s="31" t="s">
        <v>6</v>
      </c>
      <c r="H15" s="73" t="s">
        <v>6</v>
      </c>
      <c r="I15" s="31">
        <v>0</v>
      </c>
      <c r="J15" s="31" t="s">
        <v>6</v>
      </c>
      <c r="K15" s="73" t="s">
        <v>6</v>
      </c>
      <c r="L15" s="31">
        <v>0</v>
      </c>
      <c r="M15" s="31" t="s">
        <v>6</v>
      </c>
      <c r="N15" s="73" t="s">
        <v>6</v>
      </c>
      <c r="O15" s="5" t="s">
        <v>51</v>
      </c>
    </row>
    <row r="16" spans="1:23" ht="27.6">
      <c r="A16" s="30" t="s">
        <v>52</v>
      </c>
      <c r="B16" s="14">
        <v>1120</v>
      </c>
      <c r="C16" s="14">
        <v>120</v>
      </c>
      <c r="D16" s="31" t="s">
        <v>6</v>
      </c>
      <c r="E16" s="73" t="s">
        <v>6</v>
      </c>
      <c r="F16" s="31" t="s">
        <v>6</v>
      </c>
      <c r="G16" s="31" t="s">
        <v>6</v>
      </c>
      <c r="H16" s="73" t="s">
        <v>6</v>
      </c>
      <c r="I16" s="31" t="s">
        <v>6</v>
      </c>
      <c r="J16" s="31" t="s">
        <v>6</v>
      </c>
      <c r="K16" s="73" t="s">
        <v>6</v>
      </c>
      <c r="L16" s="31" t="s">
        <v>6</v>
      </c>
      <c r="M16" s="31" t="s">
        <v>6</v>
      </c>
      <c r="N16" s="73" t="s">
        <v>6</v>
      </c>
    </row>
    <row r="17" spans="1:15" ht="27.6">
      <c r="A17" s="30" t="s">
        <v>53</v>
      </c>
      <c r="B17" s="14">
        <v>1130</v>
      </c>
      <c r="C17" s="14">
        <v>120</v>
      </c>
      <c r="D17" s="31" t="s">
        <v>6</v>
      </c>
      <c r="E17" s="73" t="s">
        <v>6</v>
      </c>
      <c r="F17" s="31" t="s">
        <v>6</v>
      </c>
      <c r="G17" s="31" t="s">
        <v>6</v>
      </c>
      <c r="H17" s="73" t="s">
        <v>6</v>
      </c>
      <c r="I17" s="31" t="s">
        <v>6</v>
      </c>
      <c r="J17" s="31" t="s">
        <v>6</v>
      </c>
      <c r="K17" s="73" t="s">
        <v>6</v>
      </c>
      <c r="L17" s="31" t="s">
        <v>6</v>
      </c>
      <c r="M17" s="31" t="s">
        <v>6</v>
      </c>
      <c r="N17" s="73" t="s">
        <v>6</v>
      </c>
    </row>
    <row r="18" spans="1:15" s="29" customFormat="1" ht="27.6">
      <c r="A18" s="32" t="s">
        <v>54</v>
      </c>
      <c r="B18" s="33">
        <v>1200</v>
      </c>
      <c r="C18" s="33">
        <v>130</v>
      </c>
      <c r="D18" s="34">
        <f>D19</f>
        <v>127761820.00000001</v>
      </c>
      <c r="E18" s="34"/>
      <c r="F18" s="34">
        <f>F20+F21</f>
        <v>1901500</v>
      </c>
      <c r="G18" s="34">
        <f>G19</f>
        <v>119881700</v>
      </c>
      <c r="H18" s="34"/>
      <c r="I18" s="34">
        <f>I20+I21</f>
        <v>1901500</v>
      </c>
      <c r="J18" s="34">
        <f>J19</f>
        <v>119881700</v>
      </c>
      <c r="K18" s="34"/>
      <c r="L18" s="34">
        <f>L20+L21</f>
        <v>1901500</v>
      </c>
      <c r="M18" s="28">
        <v>0</v>
      </c>
      <c r="N18" s="28">
        <v>0</v>
      </c>
    </row>
    <row r="19" spans="1:15" ht="41.4">
      <c r="A19" s="30" t="s">
        <v>55</v>
      </c>
      <c r="B19" s="14">
        <v>1210</v>
      </c>
      <c r="C19" s="14">
        <v>130</v>
      </c>
      <c r="D19" s="31">
        <f>D37-D11-D33</f>
        <v>127761820.00000001</v>
      </c>
      <c r="E19" s="73" t="s">
        <v>6</v>
      </c>
      <c r="F19" s="31" t="s">
        <v>6</v>
      </c>
      <c r="G19" s="31">
        <f>G37</f>
        <v>119881700</v>
      </c>
      <c r="H19" s="73" t="s">
        <v>6</v>
      </c>
      <c r="I19" s="31" t="s">
        <v>6</v>
      </c>
      <c r="J19" s="31">
        <f>J37</f>
        <v>119881700</v>
      </c>
      <c r="K19" s="73" t="s">
        <v>6</v>
      </c>
      <c r="L19" s="31" t="s">
        <v>6</v>
      </c>
      <c r="M19" s="73" t="s">
        <v>6</v>
      </c>
      <c r="N19" s="31" t="s">
        <v>6</v>
      </c>
    </row>
    <row r="20" spans="1:15" ht="27.6">
      <c r="A20" s="30" t="s">
        <v>56</v>
      </c>
      <c r="B20" s="14">
        <v>1220</v>
      </c>
      <c r="C20" s="14">
        <v>130</v>
      </c>
      <c r="D20" s="31" t="s">
        <v>6</v>
      </c>
      <c r="E20" s="73" t="s">
        <v>6</v>
      </c>
      <c r="F20" s="31">
        <v>0</v>
      </c>
      <c r="G20" s="31" t="s">
        <v>6</v>
      </c>
      <c r="H20" s="73" t="s">
        <v>6</v>
      </c>
      <c r="I20" s="73">
        <v>0</v>
      </c>
      <c r="J20" s="31" t="s">
        <v>6</v>
      </c>
      <c r="K20" s="73" t="s">
        <v>6</v>
      </c>
      <c r="L20" s="73">
        <v>0</v>
      </c>
      <c r="M20" s="31" t="s">
        <v>6</v>
      </c>
      <c r="N20" s="73" t="s">
        <v>6</v>
      </c>
    </row>
    <row r="21" spans="1:15" ht="41.4">
      <c r="A21" s="30" t="s">
        <v>57</v>
      </c>
      <c r="B21" s="151">
        <v>1230</v>
      </c>
      <c r="C21" s="14">
        <v>130</v>
      </c>
      <c r="D21" s="31" t="s">
        <v>6</v>
      </c>
      <c r="E21" s="73" t="s">
        <v>6</v>
      </c>
      <c r="F21" s="73">
        <v>1901500</v>
      </c>
      <c r="G21" s="31" t="s">
        <v>6</v>
      </c>
      <c r="H21" s="73" t="s">
        <v>6</v>
      </c>
      <c r="I21" s="73">
        <f>F21</f>
        <v>1901500</v>
      </c>
      <c r="J21" s="31" t="s">
        <v>6</v>
      </c>
      <c r="K21" s="73" t="s">
        <v>6</v>
      </c>
      <c r="L21" s="73">
        <f>I21</f>
        <v>1901500</v>
      </c>
      <c r="M21" s="31" t="s">
        <v>6</v>
      </c>
      <c r="N21" s="73" t="s">
        <v>6</v>
      </c>
      <c r="O21" s="5" t="s">
        <v>215</v>
      </c>
    </row>
    <row r="22" spans="1:15" ht="41.4">
      <c r="A22" s="30" t="s">
        <v>58</v>
      </c>
      <c r="B22" s="151">
        <v>1240</v>
      </c>
      <c r="C22" s="14">
        <v>130</v>
      </c>
      <c r="D22" s="73" t="s">
        <v>6</v>
      </c>
      <c r="E22" s="73" t="s">
        <v>6</v>
      </c>
      <c r="F22" s="73" t="s">
        <v>6</v>
      </c>
      <c r="G22" s="31" t="s">
        <v>6</v>
      </c>
      <c r="H22" s="73" t="s">
        <v>6</v>
      </c>
      <c r="I22" s="73" t="s">
        <v>6</v>
      </c>
      <c r="J22" s="31" t="s">
        <v>6</v>
      </c>
      <c r="K22" s="73" t="s">
        <v>6</v>
      </c>
      <c r="L22" s="73" t="s">
        <v>6</v>
      </c>
      <c r="M22" s="31" t="s">
        <v>6</v>
      </c>
      <c r="N22" s="73" t="s">
        <v>6</v>
      </c>
    </row>
    <row r="23" spans="1:15" s="37" customFormat="1">
      <c r="A23" s="35" t="s">
        <v>59</v>
      </c>
      <c r="B23" s="36">
        <v>1300</v>
      </c>
      <c r="C23" s="36">
        <v>140</v>
      </c>
      <c r="D23" s="75">
        <f>SUM(D24)</f>
        <v>0</v>
      </c>
      <c r="E23" s="75">
        <f t="shared" ref="E23:L23" si="3">SUM(E24)</f>
        <v>0</v>
      </c>
      <c r="F23" s="75">
        <f t="shared" si="3"/>
        <v>0</v>
      </c>
      <c r="G23" s="75">
        <f t="shared" si="3"/>
        <v>0</v>
      </c>
      <c r="H23" s="75">
        <f t="shared" si="3"/>
        <v>0</v>
      </c>
      <c r="I23" s="75">
        <f t="shared" si="3"/>
        <v>0</v>
      </c>
      <c r="J23" s="75">
        <f t="shared" si="3"/>
        <v>0</v>
      </c>
      <c r="K23" s="75">
        <f t="shared" si="3"/>
        <v>0</v>
      </c>
      <c r="L23" s="75">
        <f t="shared" si="3"/>
        <v>0</v>
      </c>
      <c r="M23" s="27">
        <v>0</v>
      </c>
      <c r="N23" s="27">
        <v>0</v>
      </c>
      <c r="O23" s="37" t="s">
        <v>60</v>
      </c>
    </row>
    <row r="24" spans="1:15" ht="27.6">
      <c r="A24" s="9" t="s">
        <v>178</v>
      </c>
      <c r="B24" s="14">
        <v>1310</v>
      </c>
      <c r="C24" s="14">
        <v>140</v>
      </c>
      <c r="D24" s="73" t="s">
        <v>6</v>
      </c>
      <c r="E24" s="73" t="s">
        <v>6</v>
      </c>
      <c r="F24" s="31"/>
      <c r="G24" s="73" t="s">
        <v>6</v>
      </c>
      <c r="H24" s="73" t="s">
        <v>6</v>
      </c>
      <c r="I24" s="31"/>
      <c r="J24" s="73" t="s">
        <v>6</v>
      </c>
      <c r="K24" s="73" t="s">
        <v>6</v>
      </c>
      <c r="L24" s="31"/>
      <c r="M24" s="73" t="s">
        <v>6</v>
      </c>
      <c r="N24" s="73" t="s">
        <v>6</v>
      </c>
    </row>
    <row r="25" spans="1:15">
      <c r="A25" s="35" t="s">
        <v>62</v>
      </c>
      <c r="B25" s="36">
        <v>1400</v>
      </c>
      <c r="C25" s="36">
        <v>150</v>
      </c>
      <c r="D25" s="75">
        <f>SUM(D27:D30)</f>
        <v>0</v>
      </c>
      <c r="E25" s="75">
        <f t="shared" ref="E25:L25" si="4">SUM(E27:E30)</f>
        <v>14159049.5</v>
      </c>
      <c r="F25" s="75">
        <f t="shared" si="4"/>
        <v>0</v>
      </c>
      <c r="G25" s="75">
        <f t="shared" si="4"/>
        <v>0</v>
      </c>
      <c r="H25" s="75">
        <f t="shared" si="4"/>
        <v>12829064</v>
      </c>
      <c r="I25" s="75">
        <f t="shared" si="4"/>
        <v>0</v>
      </c>
      <c r="J25" s="75">
        <f t="shared" si="4"/>
        <v>0</v>
      </c>
      <c r="K25" s="75">
        <f t="shared" si="4"/>
        <v>12644500</v>
      </c>
      <c r="L25" s="75">
        <f t="shared" si="4"/>
        <v>0</v>
      </c>
      <c r="M25" s="75">
        <f>SUM(M26:M30)</f>
        <v>0</v>
      </c>
      <c r="N25" s="75">
        <f>SUM(N26:N30)</f>
        <v>0</v>
      </c>
      <c r="O25" s="37" t="s">
        <v>168</v>
      </c>
    </row>
    <row r="26" spans="1:15">
      <c r="A26" s="9" t="s">
        <v>61</v>
      </c>
      <c r="B26" s="14"/>
      <c r="C26" s="14"/>
      <c r="D26" s="73"/>
      <c r="E26" s="73"/>
      <c r="F26" s="31"/>
      <c r="G26" s="73"/>
      <c r="H26" s="73"/>
      <c r="I26" s="31"/>
      <c r="J26" s="73"/>
      <c r="K26" s="73"/>
      <c r="L26" s="31"/>
      <c r="M26" s="73"/>
      <c r="N26" s="73"/>
    </row>
    <row r="27" spans="1:15" ht="27.6">
      <c r="A27" s="9" t="s">
        <v>64</v>
      </c>
      <c r="B27" s="151">
        <v>1410</v>
      </c>
      <c r="C27" s="151">
        <v>150</v>
      </c>
      <c r="D27" s="73" t="s">
        <v>6</v>
      </c>
      <c r="E27" s="73">
        <f>E37-E11-E33-E80</f>
        <v>14159049.5</v>
      </c>
      <c r="F27" s="73" t="s">
        <v>6</v>
      </c>
      <c r="G27" s="73" t="s">
        <v>6</v>
      </c>
      <c r="H27" s="73">
        <f>H37-H11-H33</f>
        <v>12829064</v>
      </c>
      <c r="I27" s="73" t="s">
        <v>6</v>
      </c>
      <c r="J27" s="73" t="s">
        <v>6</v>
      </c>
      <c r="K27" s="73">
        <f>K37-K11-K33</f>
        <v>12644500</v>
      </c>
      <c r="L27" s="73" t="s">
        <v>6</v>
      </c>
      <c r="M27" s="73" t="s">
        <v>6</v>
      </c>
      <c r="N27" s="73" t="s">
        <v>6</v>
      </c>
    </row>
    <row r="28" spans="1:15">
      <c r="A28" s="9" t="s">
        <v>65</v>
      </c>
      <c r="B28" s="151">
        <v>1420</v>
      </c>
      <c r="C28" s="151">
        <v>150</v>
      </c>
      <c r="D28" s="73" t="s">
        <v>6</v>
      </c>
      <c r="E28" s="73" t="s">
        <v>6</v>
      </c>
      <c r="F28" s="73" t="s">
        <v>6</v>
      </c>
      <c r="G28" s="73" t="s">
        <v>6</v>
      </c>
      <c r="H28" s="73" t="s">
        <v>6</v>
      </c>
      <c r="I28" s="73" t="s">
        <v>6</v>
      </c>
      <c r="J28" s="73" t="s">
        <v>6</v>
      </c>
      <c r="K28" s="73" t="s">
        <v>6</v>
      </c>
      <c r="L28" s="73" t="s">
        <v>6</v>
      </c>
      <c r="M28" s="73" t="s">
        <v>6</v>
      </c>
      <c r="N28" s="73" t="s">
        <v>6</v>
      </c>
      <c r="O28" s="8">
        <v>81600</v>
      </c>
    </row>
    <row r="29" spans="1:15">
      <c r="A29" s="30" t="s">
        <v>165</v>
      </c>
      <c r="B29" s="151">
        <v>1430</v>
      </c>
      <c r="C29" s="76">
        <v>150</v>
      </c>
      <c r="D29" s="73" t="s">
        <v>6</v>
      </c>
      <c r="E29" s="73" t="s">
        <v>6</v>
      </c>
      <c r="F29" s="73"/>
      <c r="G29" s="73" t="s">
        <v>6</v>
      </c>
      <c r="H29" s="73" t="s">
        <v>6</v>
      </c>
      <c r="I29" s="73"/>
      <c r="J29" s="73" t="s">
        <v>6</v>
      </c>
      <c r="K29" s="73" t="s">
        <v>6</v>
      </c>
      <c r="L29" s="73"/>
      <c r="M29" s="73" t="s">
        <v>6</v>
      </c>
      <c r="N29" s="73" t="s">
        <v>6</v>
      </c>
      <c r="O29" s="5" t="s">
        <v>167</v>
      </c>
    </row>
    <row r="30" spans="1:15">
      <c r="A30" s="30" t="s">
        <v>166</v>
      </c>
      <c r="B30" s="151">
        <v>1440</v>
      </c>
      <c r="C30" s="76">
        <v>150</v>
      </c>
      <c r="D30" s="73" t="s">
        <v>6</v>
      </c>
      <c r="E30" s="73" t="s">
        <v>6</v>
      </c>
      <c r="F30" s="73"/>
      <c r="G30" s="73" t="s">
        <v>6</v>
      </c>
      <c r="H30" s="73" t="s">
        <v>6</v>
      </c>
      <c r="I30" s="73"/>
      <c r="J30" s="73" t="s">
        <v>6</v>
      </c>
      <c r="K30" s="73" t="s">
        <v>6</v>
      </c>
      <c r="L30" s="73"/>
      <c r="M30" s="73" t="s">
        <v>6</v>
      </c>
      <c r="N30" s="73" t="s">
        <v>6</v>
      </c>
      <c r="O30" s="5" t="s">
        <v>169</v>
      </c>
    </row>
    <row r="31" spans="1:15">
      <c r="A31" s="35" t="s">
        <v>63</v>
      </c>
      <c r="B31" s="36">
        <v>1500</v>
      </c>
      <c r="C31" s="36">
        <v>180</v>
      </c>
      <c r="D31" s="27">
        <v>0</v>
      </c>
      <c r="E31" s="75">
        <f>E32</f>
        <v>0</v>
      </c>
      <c r="F31" s="27">
        <v>0</v>
      </c>
      <c r="G31" s="75">
        <v>0</v>
      </c>
      <c r="H31" s="75">
        <f>H32</f>
        <v>0</v>
      </c>
      <c r="I31" s="75">
        <v>0</v>
      </c>
      <c r="J31" s="75">
        <v>0</v>
      </c>
      <c r="K31" s="75">
        <f>K32</f>
        <v>0</v>
      </c>
      <c r="L31" s="75">
        <v>0</v>
      </c>
      <c r="M31" s="75">
        <v>0</v>
      </c>
      <c r="N31" s="75">
        <v>0</v>
      </c>
    </row>
    <row r="32" spans="1:15">
      <c r="A32" s="30" t="s">
        <v>61</v>
      </c>
      <c r="B32" s="14"/>
      <c r="C32" s="14"/>
      <c r="D32" s="73" t="s">
        <v>6</v>
      </c>
      <c r="E32" s="73"/>
      <c r="F32" s="31" t="s">
        <v>6</v>
      </c>
      <c r="G32" s="73" t="s">
        <v>6</v>
      </c>
      <c r="H32" s="73"/>
      <c r="I32" s="73" t="s">
        <v>6</v>
      </c>
      <c r="J32" s="73" t="s">
        <v>6</v>
      </c>
      <c r="K32" s="73"/>
      <c r="L32" s="73" t="s">
        <v>6</v>
      </c>
      <c r="M32" s="73" t="s">
        <v>6</v>
      </c>
      <c r="N32" s="31" t="s">
        <v>6</v>
      </c>
    </row>
    <row r="33" spans="1:31">
      <c r="A33" s="35" t="s">
        <v>66</v>
      </c>
      <c r="B33" s="36">
        <v>1900</v>
      </c>
      <c r="C33" s="36"/>
      <c r="D33" s="75">
        <f>SUM(D34:D35)</f>
        <v>0</v>
      </c>
      <c r="E33" s="75">
        <f t="shared" ref="E33:L33" si="5">SUM(E34:E35)</f>
        <v>0</v>
      </c>
      <c r="F33" s="75">
        <f t="shared" si="5"/>
        <v>0</v>
      </c>
      <c r="G33" s="75">
        <f t="shared" si="5"/>
        <v>0</v>
      </c>
      <c r="H33" s="75">
        <f t="shared" si="5"/>
        <v>0</v>
      </c>
      <c r="I33" s="75">
        <f t="shared" si="5"/>
        <v>0</v>
      </c>
      <c r="J33" s="75">
        <f t="shared" si="5"/>
        <v>0</v>
      </c>
      <c r="K33" s="75">
        <f t="shared" si="5"/>
        <v>0</v>
      </c>
      <c r="L33" s="75">
        <f t="shared" si="5"/>
        <v>0</v>
      </c>
      <c r="M33" s="27">
        <v>0</v>
      </c>
      <c r="N33" s="27">
        <v>0</v>
      </c>
    </row>
    <row r="34" spans="1:31">
      <c r="A34" s="30" t="s">
        <v>61</v>
      </c>
      <c r="B34" s="14"/>
      <c r="C34" s="14"/>
      <c r="D34" s="73"/>
      <c r="E34" s="73"/>
      <c r="F34" s="73"/>
      <c r="G34" s="73"/>
      <c r="H34" s="73"/>
      <c r="I34" s="73"/>
      <c r="J34" s="73"/>
      <c r="K34" s="73"/>
      <c r="L34" s="73"/>
      <c r="M34" s="73"/>
      <c r="N34" s="73"/>
    </row>
    <row r="35" spans="1:31">
      <c r="A35" s="30" t="s">
        <v>67</v>
      </c>
      <c r="B35" s="76">
        <v>1980</v>
      </c>
      <c r="C35" s="76" t="s">
        <v>6</v>
      </c>
      <c r="D35" s="73">
        <f>D36</f>
        <v>0</v>
      </c>
      <c r="E35" s="73">
        <f>E36</f>
        <v>0</v>
      </c>
      <c r="F35" s="73">
        <f t="shared" ref="F35:J35" si="6">F36</f>
        <v>0</v>
      </c>
      <c r="G35" s="73" t="str">
        <f t="shared" si="6"/>
        <v>х</v>
      </c>
      <c r="H35" s="73" t="str">
        <f>H36</f>
        <v>х</v>
      </c>
      <c r="I35" s="73" t="str">
        <f t="shared" si="6"/>
        <v>х</v>
      </c>
      <c r="J35" s="73" t="str">
        <f t="shared" si="6"/>
        <v>х</v>
      </c>
      <c r="K35" s="73" t="str">
        <f>K36</f>
        <v>х</v>
      </c>
      <c r="L35" s="73" t="str">
        <f>L36</f>
        <v>х</v>
      </c>
      <c r="M35" s="74" t="s">
        <v>6</v>
      </c>
      <c r="N35" s="73" t="str">
        <f>N36</f>
        <v>х</v>
      </c>
    </row>
    <row r="36" spans="1:31" ht="42" thickBot="1">
      <c r="A36" s="39" t="s">
        <v>68</v>
      </c>
      <c r="B36" s="15">
        <v>1981</v>
      </c>
      <c r="C36" s="15">
        <v>510</v>
      </c>
      <c r="D36" s="73"/>
      <c r="E36" s="73"/>
      <c r="F36" s="40"/>
      <c r="G36" s="73" t="s">
        <v>6</v>
      </c>
      <c r="H36" s="73" t="s">
        <v>6</v>
      </c>
      <c r="I36" s="73" t="s">
        <v>6</v>
      </c>
      <c r="J36" s="73" t="s">
        <v>6</v>
      </c>
      <c r="K36" s="73" t="s">
        <v>6</v>
      </c>
      <c r="L36" s="73" t="s">
        <v>6</v>
      </c>
      <c r="M36" s="40" t="s">
        <v>6</v>
      </c>
      <c r="N36" s="73" t="s">
        <v>6</v>
      </c>
      <c r="O36" s="5" t="s">
        <v>179</v>
      </c>
    </row>
    <row r="37" spans="1:31" s="41" customFormat="1" ht="14.4" thickBot="1">
      <c r="A37" s="114" t="s">
        <v>69</v>
      </c>
      <c r="B37" s="115">
        <v>2000</v>
      </c>
      <c r="C37" s="115" t="s">
        <v>6</v>
      </c>
      <c r="D37" s="116">
        <f>D38+D45+D51+D55+D62+D64</f>
        <v>131288847.71000001</v>
      </c>
      <c r="E37" s="116">
        <f>E38+E45+E51+E55+E62+E64</f>
        <v>17461547.890000001</v>
      </c>
      <c r="F37" s="116">
        <f>F38+F45+F51+F55+F62+F64</f>
        <v>2932795.7199999997</v>
      </c>
      <c r="G37" s="116">
        <f t="shared" ref="G37:N37" si="7">G38+G45+G51+G55+G62+G64</f>
        <v>119881700</v>
      </c>
      <c r="H37" s="116">
        <f>H38+H45+H51+H55+H62+H64</f>
        <v>12829064</v>
      </c>
      <c r="I37" s="116">
        <f t="shared" si="7"/>
        <v>1901500</v>
      </c>
      <c r="J37" s="116">
        <f t="shared" si="7"/>
        <v>119881700</v>
      </c>
      <c r="K37" s="116">
        <f>K38+K45+K51+K55+K62+K64</f>
        <v>12644500</v>
      </c>
      <c r="L37" s="116">
        <f t="shared" si="7"/>
        <v>1901500</v>
      </c>
      <c r="M37" s="116">
        <f t="shared" si="7"/>
        <v>0</v>
      </c>
      <c r="N37" s="116">
        <f t="shared" si="7"/>
        <v>0</v>
      </c>
      <c r="O37" s="169"/>
      <c r="P37" s="169">
        <v>11303262.690000001</v>
      </c>
      <c r="Q37" s="169">
        <v>33126.449999999997</v>
      </c>
    </row>
    <row r="38" spans="1:31" ht="27.6">
      <c r="A38" s="42" t="s">
        <v>70</v>
      </c>
      <c r="B38" s="43">
        <v>2100</v>
      </c>
      <c r="C38" s="43" t="s">
        <v>6</v>
      </c>
      <c r="D38" s="44">
        <f>D39+D42+D40+D41</f>
        <v>112157970</v>
      </c>
      <c r="E38" s="44">
        <f>E39+E42+E40+E41</f>
        <v>4839582.92</v>
      </c>
      <c r="F38" s="44">
        <f t="shared" ref="F38" si="8">F39+F42+F40+F41</f>
        <v>0</v>
      </c>
      <c r="G38" s="44">
        <f>G39+G42+G40</f>
        <v>104494000</v>
      </c>
      <c r="H38" s="44">
        <f t="shared" ref="H38:I38" si="9">H39+H42+H40+H41</f>
        <v>2542800</v>
      </c>
      <c r="I38" s="44">
        <f t="shared" si="9"/>
        <v>0</v>
      </c>
      <c r="J38" s="44">
        <f>J39+J42+J40</f>
        <v>104494000</v>
      </c>
      <c r="K38" s="44">
        <f t="shared" ref="K38:L38" si="10">K39+K42+K40+K41</f>
        <v>2542800</v>
      </c>
      <c r="L38" s="44">
        <f t="shared" si="10"/>
        <v>0</v>
      </c>
      <c r="M38" s="44">
        <v>0</v>
      </c>
      <c r="N38" s="44">
        <v>0</v>
      </c>
      <c r="O38" s="46"/>
      <c r="P38" s="46"/>
      <c r="Q38" s="46"/>
    </row>
    <row r="39" spans="1:31" ht="27.6">
      <c r="A39" s="30" t="s">
        <v>71</v>
      </c>
      <c r="B39" s="14">
        <v>2110</v>
      </c>
      <c r="C39" s="14">
        <v>111</v>
      </c>
      <c r="D39" s="209">
        <v>86229870</v>
      </c>
      <c r="E39" s="201"/>
      <c r="F39" s="31"/>
      <c r="G39" s="73">
        <v>80258100</v>
      </c>
      <c r="H39" s="73"/>
      <c r="I39" s="31"/>
      <c r="J39" s="73">
        <v>80258100</v>
      </c>
      <c r="K39" s="73"/>
      <c r="L39" s="31"/>
      <c r="M39" s="31" t="s">
        <v>6</v>
      </c>
      <c r="N39" s="73" t="s">
        <v>6</v>
      </c>
      <c r="O39" s="5" t="s">
        <v>72</v>
      </c>
      <c r="P39" s="170"/>
      <c r="Q39" s="239" t="s">
        <v>197</v>
      </c>
      <c r="R39" s="239"/>
      <c r="S39" s="239"/>
      <c r="T39" s="239"/>
      <c r="U39" s="239"/>
      <c r="V39" s="239"/>
      <c r="W39" s="240" t="s">
        <v>198</v>
      </c>
      <c r="X39" s="240"/>
      <c r="Y39" s="240"/>
    </row>
    <row r="40" spans="1:31" ht="27.6" customHeight="1">
      <c r="A40" s="30" t="s">
        <v>73</v>
      </c>
      <c r="B40" s="14">
        <v>2120</v>
      </c>
      <c r="C40" s="14">
        <v>112</v>
      </c>
      <c r="D40" s="201">
        <v>305700</v>
      </c>
      <c r="E40" s="209">
        <f>2541600+2052982.92</f>
        <v>4594582.92</v>
      </c>
      <c r="F40" s="201"/>
      <c r="G40" s="73">
        <v>293700</v>
      </c>
      <c r="H40" s="73">
        <v>2542800</v>
      </c>
      <c r="I40" s="31"/>
      <c r="J40" s="73">
        <v>293700</v>
      </c>
      <c r="K40" s="73">
        <v>2542800</v>
      </c>
      <c r="L40" s="31"/>
      <c r="M40" s="73" t="s">
        <v>6</v>
      </c>
      <c r="N40" s="73" t="s">
        <v>6</v>
      </c>
      <c r="O40" s="47" t="s">
        <v>74</v>
      </c>
      <c r="P40" s="170"/>
      <c r="Q40" s="171" t="s">
        <v>199</v>
      </c>
      <c r="R40" s="171" t="s">
        <v>200</v>
      </c>
      <c r="S40" s="171" t="s">
        <v>201</v>
      </c>
      <c r="T40" s="172">
        <v>810</v>
      </c>
      <c r="U40" s="172">
        <v>820</v>
      </c>
      <c r="V40" s="172">
        <v>860</v>
      </c>
      <c r="W40" s="173" t="s">
        <v>199</v>
      </c>
      <c r="X40" s="173" t="s">
        <v>200</v>
      </c>
      <c r="Y40" s="174" t="s">
        <v>201</v>
      </c>
      <c r="AE40" s="5" t="s">
        <v>75</v>
      </c>
    </row>
    <row r="41" spans="1:31" ht="27.6">
      <c r="A41" s="30" t="s">
        <v>76</v>
      </c>
      <c r="B41" s="14">
        <v>2130</v>
      </c>
      <c r="C41" s="14">
        <v>113</v>
      </c>
      <c r="D41" s="201"/>
      <c r="E41" s="209">
        <v>245000</v>
      </c>
      <c r="F41" s="201"/>
      <c r="G41" s="31"/>
      <c r="H41" s="73"/>
      <c r="I41" s="31"/>
      <c r="J41" s="31"/>
      <c r="K41" s="73"/>
      <c r="L41" s="31"/>
      <c r="M41" s="73" t="s">
        <v>6</v>
      </c>
      <c r="N41" s="73" t="s">
        <v>6</v>
      </c>
      <c r="O41" s="5" t="s">
        <v>77</v>
      </c>
      <c r="P41" s="170" t="s">
        <v>202</v>
      </c>
      <c r="Q41" s="175"/>
      <c r="R41" s="175"/>
      <c r="S41" s="176">
        <f>SUM(T41:V41)</f>
        <v>0</v>
      </c>
      <c r="T41" s="176"/>
      <c r="U41" s="176"/>
      <c r="V41" s="176"/>
      <c r="W41" s="177">
        <f t="shared" ref="W41:Y43" si="11">D39-Q41</f>
        <v>86229870</v>
      </c>
      <c r="X41" s="177">
        <f t="shared" si="11"/>
        <v>0</v>
      </c>
      <c r="Y41" s="177">
        <f t="shared" si="11"/>
        <v>0</v>
      </c>
      <c r="AE41" s="5" t="s">
        <v>78</v>
      </c>
    </row>
    <row r="42" spans="1:31" ht="41.4">
      <c r="A42" s="42" t="s">
        <v>79</v>
      </c>
      <c r="B42" s="43">
        <v>2140</v>
      </c>
      <c r="C42" s="43">
        <v>119</v>
      </c>
      <c r="D42" s="202">
        <f>D43+D44</f>
        <v>25622400</v>
      </c>
      <c r="E42" s="202"/>
      <c r="F42" s="44">
        <f t="shared" ref="F42" si="12">F43+F44</f>
        <v>0</v>
      </c>
      <c r="G42" s="44">
        <f>G43+G44</f>
        <v>23942200</v>
      </c>
      <c r="H42" s="44"/>
      <c r="I42" s="44"/>
      <c r="J42" s="44">
        <f>J43+J44</f>
        <v>23942200</v>
      </c>
      <c r="K42" s="44"/>
      <c r="L42" s="44"/>
      <c r="M42" s="44">
        <v>0</v>
      </c>
      <c r="N42" s="44">
        <v>0</v>
      </c>
      <c r="P42" s="170" t="s">
        <v>203</v>
      </c>
      <c r="Q42" s="175"/>
      <c r="R42" s="175"/>
      <c r="S42" s="176">
        <f t="shared" ref="S42:S49" si="13">SUM(T42:V42)</f>
        <v>0</v>
      </c>
      <c r="T42" s="176"/>
      <c r="U42" s="176"/>
      <c r="V42" s="176"/>
      <c r="W42" s="177">
        <f t="shared" si="11"/>
        <v>305700</v>
      </c>
      <c r="X42" s="177">
        <f t="shared" si="11"/>
        <v>4594582.92</v>
      </c>
      <c r="Y42" s="177">
        <f t="shared" si="11"/>
        <v>0</v>
      </c>
    </row>
    <row r="43" spans="1:31" ht="27.6">
      <c r="A43" s="30" t="s">
        <v>80</v>
      </c>
      <c r="B43" s="14">
        <v>2141</v>
      </c>
      <c r="C43" s="14">
        <v>119</v>
      </c>
      <c r="D43" s="209">
        <v>25622400</v>
      </c>
      <c r="E43" s="201"/>
      <c r="F43" s="45"/>
      <c r="G43" s="73">
        <v>23942200</v>
      </c>
      <c r="H43" s="45"/>
      <c r="I43" s="45"/>
      <c r="J43" s="73">
        <v>23942200</v>
      </c>
      <c r="K43" s="45"/>
      <c r="L43" s="45"/>
      <c r="M43" s="73" t="s">
        <v>6</v>
      </c>
      <c r="N43" s="73" t="s">
        <v>6</v>
      </c>
      <c r="O43" s="5" t="s">
        <v>81</v>
      </c>
      <c r="P43" s="178" t="s">
        <v>204</v>
      </c>
      <c r="Q43" s="179"/>
      <c r="R43" s="175"/>
      <c r="S43" s="180">
        <f t="shared" si="13"/>
        <v>0</v>
      </c>
      <c r="T43" s="180"/>
      <c r="U43" s="180"/>
      <c r="V43" s="180"/>
      <c r="W43" s="177">
        <f t="shared" si="11"/>
        <v>0</v>
      </c>
      <c r="X43" s="177">
        <f t="shared" si="11"/>
        <v>245000</v>
      </c>
      <c r="Y43" s="177">
        <f t="shared" si="11"/>
        <v>0</v>
      </c>
    </row>
    <row r="44" spans="1:31">
      <c r="A44" s="30" t="s">
        <v>82</v>
      </c>
      <c r="B44" s="14">
        <v>2142</v>
      </c>
      <c r="C44" s="14">
        <v>119</v>
      </c>
      <c r="D44" s="201"/>
      <c r="E44" s="201"/>
      <c r="F44" s="31"/>
      <c r="G44" s="31"/>
      <c r="H44" s="73"/>
      <c r="I44" s="31"/>
      <c r="J44" s="31"/>
      <c r="K44" s="73"/>
      <c r="L44" s="31"/>
      <c r="M44" s="73" t="s">
        <v>6</v>
      </c>
      <c r="N44" s="73" t="s">
        <v>6</v>
      </c>
      <c r="O44" s="5" t="s">
        <v>83</v>
      </c>
      <c r="P44" s="170" t="s">
        <v>205</v>
      </c>
      <c r="Q44" s="175"/>
      <c r="R44" s="175"/>
      <c r="S44" s="176">
        <f t="shared" si="13"/>
        <v>0</v>
      </c>
      <c r="T44" s="176"/>
      <c r="U44" s="176"/>
      <c r="V44" s="176"/>
      <c r="W44" s="177">
        <f>D43-Q44-D44</f>
        <v>25622400</v>
      </c>
      <c r="X44" s="177">
        <f>E43-R44-E44</f>
        <v>0</v>
      </c>
      <c r="Y44" s="177">
        <f>E43-S44-E44</f>
        <v>0</v>
      </c>
    </row>
    <row r="45" spans="1:31">
      <c r="A45" s="35" t="s">
        <v>84</v>
      </c>
      <c r="B45" s="36">
        <v>2200</v>
      </c>
      <c r="C45" s="36">
        <v>300</v>
      </c>
      <c r="D45" s="203">
        <f>D46+D48+D49+D50</f>
        <v>0</v>
      </c>
      <c r="E45" s="203">
        <f>E46+E48+E49+E50</f>
        <v>0</v>
      </c>
      <c r="F45" s="75">
        <f t="shared" ref="F45:L45" si="14">F46+F48+F49+F50</f>
        <v>0</v>
      </c>
      <c r="G45" s="75">
        <f t="shared" si="14"/>
        <v>0</v>
      </c>
      <c r="H45" s="75">
        <f t="shared" si="14"/>
        <v>160000</v>
      </c>
      <c r="I45" s="75">
        <f t="shared" si="14"/>
        <v>0</v>
      </c>
      <c r="J45" s="75">
        <f t="shared" si="14"/>
        <v>0</v>
      </c>
      <c r="K45" s="75">
        <f t="shared" si="14"/>
        <v>160000</v>
      </c>
      <c r="L45" s="75">
        <f t="shared" si="14"/>
        <v>0</v>
      </c>
      <c r="M45" s="44">
        <v>0</v>
      </c>
      <c r="N45" s="44">
        <v>0</v>
      </c>
      <c r="P45" s="170" t="s">
        <v>206</v>
      </c>
      <c r="Q45" s="175"/>
      <c r="R45" s="175"/>
      <c r="S45" s="176">
        <f>SUM(T45:V45)</f>
        <v>0</v>
      </c>
      <c r="T45" s="176"/>
      <c r="U45" s="176"/>
      <c r="V45" s="176"/>
      <c r="W45" s="177">
        <f t="shared" ref="W45:Y45" si="15">D67-Q45</f>
        <v>14631677.710000001</v>
      </c>
      <c r="X45" s="177">
        <f t="shared" si="15"/>
        <v>3022710.6500000004</v>
      </c>
      <c r="Y45" s="177">
        <f t="shared" si="15"/>
        <v>2932795.7199999997</v>
      </c>
    </row>
    <row r="46" spans="1:31" s="29" customFormat="1" ht="41.4">
      <c r="A46" s="78" t="s">
        <v>85</v>
      </c>
      <c r="B46" s="79">
        <v>2210</v>
      </c>
      <c r="C46" s="79">
        <v>320</v>
      </c>
      <c r="D46" s="204">
        <f>D47</f>
        <v>0</v>
      </c>
      <c r="E46" s="204">
        <f t="shared" ref="E46:N46" si="16">E47</f>
        <v>0</v>
      </c>
      <c r="F46" s="80">
        <f t="shared" si="16"/>
        <v>0</v>
      </c>
      <c r="G46" s="80">
        <f t="shared" si="16"/>
        <v>0</v>
      </c>
      <c r="H46" s="80">
        <f t="shared" si="16"/>
        <v>160000</v>
      </c>
      <c r="I46" s="80">
        <f t="shared" si="16"/>
        <v>0</v>
      </c>
      <c r="J46" s="80">
        <f t="shared" si="16"/>
        <v>0</v>
      </c>
      <c r="K46" s="80">
        <f t="shared" si="16"/>
        <v>160000</v>
      </c>
      <c r="L46" s="80">
        <f t="shared" si="16"/>
        <v>0</v>
      </c>
      <c r="M46" s="80" t="str">
        <f t="shared" si="16"/>
        <v>х</v>
      </c>
      <c r="N46" s="80" t="str">
        <f t="shared" si="16"/>
        <v>х</v>
      </c>
      <c r="P46" s="170" t="s">
        <v>207</v>
      </c>
      <c r="Q46" s="175"/>
      <c r="R46" s="175"/>
      <c r="S46" s="176">
        <f t="shared" si="13"/>
        <v>0</v>
      </c>
      <c r="T46" s="176"/>
      <c r="U46" s="176"/>
      <c r="V46" s="176"/>
      <c r="W46" s="177">
        <f>D47-Q46</f>
        <v>0</v>
      </c>
      <c r="X46" s="177">
        <f>E47-R46</f>
        <v>0</v>
      </c>
      <c r="Y46" s="177">
        <f>F47-S46</f>
        <v>0</v>
      </c>
    </row>
    <row r="47" spans="1:31" ht="41.4">
      <c r="A47" s="30" t="s">
        <v>86</v>
      </c>
      <c r="B47" s="14">
        <v>2211</v>
      </c>
      <c r="C47" s="14">
        <v>321</v>
      </c>
      <c r="D47" s="62"/>
      <c r="E47" s="45"/>
      <c r="F47" s="45"/>
      <c r="G47" s="45"/>
      <c r="H47" s="45">
        <v>160000</v>
      </c>
      <c r="I47" s="45"/>
      <c r="J47" s="45"/>
      <c r="K47" s="45">
        <v>160000</v>
      </c>
      <c r="L47" s="45"/>
      <c r="M47" s="73" t="s">
        <v>6</v>
      </c>
      <c r="N47" s="73" t="s">
        <v>6</v>
      </c>
      <c r="O47" s="5" t="s">
        <v>175</v>
      </c>
      <c r="P47" s="170" t="s">
        <v>208</v>
      </c>
      <c r="Q47" s="175"/>
      <c r="R47" s="175"/>
      <c r="S47" s="176">
        <f t="shared" si="13"/>
        <v>0</v>
      </c>
      <c r="T47" s="176"/>
      <c r="U47" s="176"/>
      <c r="V47" s="176"/>
      <c r="W47" s="177">
        <f>D63-Q47</f>
        <v>0</v>
      </c>
      <c r="X47" s="177">
        <f>E63-R47</f>
        <v>0</v>
      </c>
      <c r="Y47" s="177">
        <f>F63-S47</f>
        <v>0</v>
      </c>
    </row>
    <row r="48" spans="1:31" ht="27.6">
      <c r="A48" s="30" t="s">
        <v>87</v>
      </c>
      <c r="B48" s="14">
        <v>2220</v>
      </c>
      <c r="C48" s="14">
        <v>340</v>
      </c>
      <c r="D48" s="201"/>
      <c r="E48" s="201"/>
      <c r="F48" s="31"/>
      <c r="G48" s="31"/>
      <c r="H48" s="73"/>
      <c r="I48" s="31"/>
      <c r="J48" s="31"/>
      <c r="K48" s="73"/>
      <c r="L48" s="31"/>
      <c r="M48" s="73" t="s">
        <v>6</v>
      </c>
      <c r="N48" s="73" t="s">
        <v>6</v>
      </c>
      <c r="P48" s="170" t="s">
        <v>209</v>
      </c>
      <c r="Q48" s="175"/>
      <c r="R48" s="175"/>
      <c r="S48" s="176">
        <f t="shared" si="13"/>
        <v>0</v>
      </c>
      <c r="T48" s="176"/>
      <c r="U48" s="176"/>
      <c r="V48" s="176"/>
      <c r="W48" s="177">
        <f t="shared" ref="W48:Y49" si="17">D53-Q48</f>
        <v>1600</v>
      </c>
      <c r="X48" s="177">
        <f t="shared" si="17"/>
        <v>0</v>
      </c>
      <c r="Y48" s="177">
        <f t="shared" si="17"/>
        <v>0</v>
      </c>
    </row>
    <row r="49" spans="1:25" ht="55.2">
      <c r="A49" s="30" t="s">
        <v>88</v>
      </c>
      <c r="B49" s="14">
        <v>2230</v>
      </c>
      <c r="C49" s="14">
        <v>350</v>
      </c>
      <c r="D49" s="201"/>
      <c r="E49" s="201"/>
      <c r="F49" s="31"/>
      <c r="G49" s="31"/>
      <c r="H49" s="73"/>
      <c r="I49" s="31"/>
      <c r="J49" s="31"/>
      <c r="K49" s="73"/>
      <c r="L49" s="31"/>
      <c r="M49" s="73" t="s">
        <v>6</v>
      </c>
      <c r="N49" s="73" t="s">
        <v>6</v>
      </c>
      <c r="O49" s="5" t="s">
        <v>89</v>
      </c>
      <c r="P49" s="170" t="s">
        <v>210</v>
      </c>
      <c r="Q49" s="175"/>
      <c r="R49" s="175"/>
      <c r="S49" s="176">
        <f t="shared" si="13"/>
        <v>0</v>
      </c>
      <c r="T49" s="176"/>
      <c r="U49" s="176"/>
      <c r="V49" s="176"/>
      <c r="W49" s="177">
        <f>D54-Q49</f>
        <v>0</v>
      </c>
      <c r="X49" s="177">
        <f t="shared" si="17"/>
        <v>0</v>
      </c>
      <c r="Y49" s="177">
        <f t="shared" si="17"/>
        <v>0</v>
      </c>
    </row>
    <row r="50" spans="1:25">
      <c r="A50" s="30" t="s">
        <v>194</v>
      </c>
      <c r="B50" s="14">
        <v>2240</v>
      </c>
      <c r="C50" s="14">
        <v>360</v>
      </c>
      <c r="D50" s="201"/>
      <c r="E50" s="201"/>
      <c r="F50" s="31"/>
      <c r="G50" s="31"/>
      <c r="H50" s="73"/>
      <c r="I50" s="31"/>
      <c r="J50" s="31"/>
      <c r="K50" s="73"/>
      <c r="L50" s="31"/>
      <c r="M50" s="73" t="s">
        <v>6</v>
      </c>
      <c r="N50" s="73" t="s">
        <v>6</v>
      </c>
      <c r="P50" s="181" t="s">
        <v>211</v>
      </c>
      <c r="Q50" s="182"/>
      <c r="R50" s="175"/>
      <c r="S50" s="182"/>
      <c r="T50" s="182"/>
      <c r="U50" s="182"/>
      <c r="V50" s="182"/>
      <c r="W50" s="177">
        <f>D69-Q50</f>
        <v>0</v>
      </c>
      <c r="X50" s="177">
        <f>E69-R50</f>
        <v>9591954.3200000003</v>
      </c>
      <c r="Y50" s="177">
        <f>F69-S50</f>
        <v>0</v>
      </c>
    </row>
    <row r="51" spans="1:25">
      <c r="A51" s="35" t="s">
        <v>90</v>
      </c>
      <c r="B51" s="36">
        <v>2300</v>
      </c>
      <c r="C51" s="36">
        <v>850</v>
      </c>
      <c r="D51" s="203">
        <f>SUM(D52:D54)</f>
        <v>1600</v>
      </c>
      <c r="E51" s="203"/>
      <c r="F51" s="27">
        <f t="shared" ref="F51" si="18">F53+F54+F52</f>
        <v>0</v>
      </c>
      <c r="G51" s="75">
        <f>SUM(G52:G54)</f>
        <v>0</v>
      </c>
      <c r="H51" s="75"/>
      <c r="I51" s="27"/>
      <c r="J51" s="75">
        <f>SUM(J52:J54)</f>
        <v>0</v>
      </c>
      <c r="K51" s="75"/>
      <c r="L51" s="27"/>
      <c r="M51" s="44">
        <v>0</v>
      </c>
      <c r="N51" s="44">
        <v>0</v>
      </c>
      <c r="P51" s="181" t="s">
        <v>212</v>
      </c>
      <c r="Q51" s="182"/>
      <c r="R51" s="175"/>
      <c r="S51" s="182"/>
      <c r="T51" s="182"/>
      <c r="U51" s="182"/>
      <c r="V51" s="182"/>
      <c r="W51" s="177">
        <f>D68-Q51</f>
        <v>0</v>
      </c>
      <c r="X51" s="177">
        <f>E68-R51</f>
        <v>7300</v>
      </c>
      <c r="Y51" s="177">
        <f>F68-S51</f>
        <v>0</v>
      </c>
    </row>
    <row r="52" spans="1:25" ht="27.6">
      <c r="A52" s="30" t="s">
        <v>91</v>
      </c>
      <c r="B52" s="14">
        <v>2310</v>
      </c>
      <c r="C52" s="14">
        <v>851</v>
      </c>
      <c r="D52" s="62"/>
      <c r="E52" s="62"/>
      <c r="F52" s="45"/>
      <c r="G52" s="45"/>
      <c r="H52" s="45"/>
      <c r="I52" s="45"/>
      <c r="J52" s="45"/>
      <c r="K52" s="45"/>
      <c r="L52" s="45"/>
      <c r="M52" s="73" t="s">
        <v>6</v>
      </c>
      <c r="N52" s="73" t="s">
        <v>6</v>
      </c>
    </row>
    <row r="53" spans="1:25" ht="27.6">
      <c r="A53" s="30" t="s">
        <v>92</v>
      </c>
      <c r="B53" s="14">
        <v>2320</v>
      </c>
      <c r="C53" s="14">
        <v>852</v>
      </c>
      <c r="D53" s="209">
        <v>1600</v>
      </c>
      <c r="E53" s="201"/>
      <c r="F53" s="31"/>
      <c r="G53" s="31"/>
      <c r="H53" s="73"/>
      <c r="I53" s="31"/>
      <c r="J53" s="31"/>
      <c r="K53" s="73"/>
      <c r="L53" s="31"/>
      <c r="M53" s="73" t="s">
        <v>6</v>
      </c>
      <c r="N53" s="73" t="s">
        <v>6</v>
      </c>
      <c r="O53" s="5" t="s">
        <v>93</v>
      </c>
    </row>
    <row r="54" spans="1:25" ht="27.6">
      <c r="A54" s="30" t="s">
        <v>94</v>
      </c>
      <c r="B54" s="14">
        <v>2330</v>
      </c>
      <c r="C54" s="14">
        <v>853</v>
      </c>
      <c r="D54" s="201"/>
      <c r="E54" s="201"/>
      <c r="F54" s="31"/>
      <c r="G54" s="31"/>
      <c r="H54" s="73"/>
      <c r="I54" s="31"/>
      <c r="J54" s="31"/>
      <c r="K54" s="73"/>
      <c r="L54" s="31"/>
      <c r="M54" s="73" t="s">
        <v>6</v>
      </c>
      <c r="N54" s="73" t="s">
        <v>6</v>
      </c>
      <c r="O54" s="5" t="s">
        <v>95</v>
      </c>
    </row>
    <row r="55" spans="1:25">
      <c r="A55" s="35" t="s">
        <v>96</v>
      </c>
      <c r="B55" s="36">
        <v>2400</v>
      </c>
      <c r="C55" s="36" t="s">
        <v>6</v>
      </c>
      <c r="D55" s="203">
        <v>0</v>
      </c>
      <c r="E55" s="203"/>
      <c r="F55" s="75">
        <f>SUM(F56:F58)</f>
        <v>0</v>
      </c>
      <c r="G55" s="75">
        <v>0</v>
      </c>
      <c r="H55" s="75"/>
      <c r="I55" s="75">
        <f>SUM(I56:I58)</f>
        <v>0</v>
      </c>
      <c r="J55" s="75">
        <v>0</v>
      </c>
      <c r="K55" s="75"/>
      <c r="L55" s="75">
        <f>SUM(L56:L58)</f>
        <v>0</v>
      </c>
      <c r="M55" s="75">
        <v>0</v>
      </c>
      <c r="N55" s="75">
        <v>0</v>
      </c>
    </row>
    <row r="56" spans="1:25" ht="27.6">
      <c r="A56" s="166" t="s">
        <v>97</v>
      </c>
      <c r="B56" s="167">
        <v>2410</v>
      </c>
      <c r="C56" s="167">
        <v>613</v>
      </c>
      <c r="D56" s="201"/>
      <c r="E56" s="201"/>
      <c r="F56" s="73"/>
      <c r="G56" s="73"/>
      <c r="H56" s="73"/>
      <c r="I56" s="73"/>
      <c r="J56" s="73"/>
      <c r="K56" s="73"/>
      <c r="L56" s="73"/>
      <c r="M56" s="73"/>
      <c r="N56" s="73"/>
    </row>
    <row r="57" spans="1:25">
      <c r="A57" s="166" t="s">
        <v>195</v>
      </c>
      <c r="B57" s="167">
        <v>2420</v>
      </c>
      <c r="C57" s="167">
        <v>623</v>
      </c>
      <c r="D57" s="201"/>
      <c r="E57" s="201"/>
      <c r="F57" s="73"/>
      <c r="G57" s="73"/>
      <c r="H57" s="73"/>
      <c r="I57" s="73"/>
      <c r="J57" s="73"/>
      <c r="K57" s="73"/>
      <c r="L57" s="73"/>
      <c r="M57" s="73"/>
      <c r="N57" s="73"/>
    </row>
    <row r="58" spans="1:25" ht="27.6">
      <c r="A58" s="166" t="s">
        <v>196</v>
      </c>
      <c r="B58" s="167">
        <v>2430</v>
      </c>
      <c r="C58" s="167">
        <v>634</v>
      </c>
      <c r="D58" s="201"/>
      <c r="E58" s="201"/>
      <c r="F58" s="73"/>
      <c r="G58" s="73"/>
      <c r="H58" s="73"/>
      <c r="I58" s="73"/>
      <c r="J58" s="73"/>
      <c r="K58" s="73"/>
      <c r="L58" s="73"/>
      <c r="M58" s="73"/>
      <c r="N58" s="73"/>
    </row>
    <row r="59" spans="1:25" ht="27.6">
      <c r="A59" s="166" t="s">
        <v>97</v>
      </c>
      <c r="B59" s="167">
        <v>2440</v>
      </c>
      <c r="C59" s="167">
        <v>810</v>
      </c>
      <c r="D59" s="201" t="s">
        <v>6</v>
      </c>
      <c r="E59" s="201" t="s">
        <v>6</v>
      </c>
      <c r="F59" s="73" t="s">
        <v>6</v>
      </c>
      <c r="G59" s="73" t="s">
        <v>6</v>
      </c>
      <c r="H59" s="73" t="s">
        <v>6</v>
      </c>
      <c r="I59" s="73" t="s">
        <v>6</v>
      </c>
      <c r="J59" s="73" t="s">
        <v>6</v>
      </c>
      <c r="K59" s="73" t="s">
        <v>6</v>
      </c>
      <c r="L59" s="73" t="s">
        <v>6</v>
      </c>
      <c r="M59" s="73" t="s">
        <v>6</v>
      </c>
      <c r="N59" s="73" t="s">
        <v>6</v>
      </c>
      <c r="O59" s="5" t="s">
        <v>170</v>
      </c>
    </row>
    <row r="60" spans="1:25">
      <c r="A60" s="166" t="s">
        <v>98</v>
      </c>
      <c r="B60" s="167">
        <v>2450</v>
      </c>
      <c r="C60" s="167">
        <v>862</v>
      </c>
      <c r="D60" s="201" t="s">
        <v>6</v>
      </c>
      <c r="E60" s="201" t="s">
        <v>6</v>
      </c>
      <c r="F60" s="73" t="s">
        <v>6</v>
      </c>
      <c r="G60" s="73" t="s">
        <v>6</v>
      </c>
      <c r="H60" s="73" t="s">
        <v>6</v>
      </c>
      <c r="I60" s="73" t="s">
        <v>6</v>
      </c>
      <c r="J60" s="73" t="s">
        <v>6</v>
      </c>
      <c r="K60" s="73" t="s">
        <v>6</v>
      </c>
      <c r="L60" s="73" t="s">
        <v>6</v>
      </c>
      <c r="M60" s="73" t="s">
        <v>6</v>
      </c>
      <c r="N60" s="73" t="s">
        <v>6</v>
      </c>
      <c r="O60" s="5" t="s">
        <v>170</v>
      </c>
    </row>
    <row r="61" spans="1:25" ht="41.4">
      <c r="A61" s="166" t="s">
        <v>99</v>
      </c>
      <c r="B61" s="167">
        <v>2460</v>
      </c>
      <c r="C61" s="167">
        <v>863</v>
      </c>
      <c r="D61" s="201" t="s">
        <v>6</v>
      </c>
      <c r="E61" s="201" t="s">
        <v>6</v>
      </c>
      <c r="F61" s="73" t="s">
        <v>6</v>
      </c>
      <c r="G61" s="73" t="s">
        <v>6</v>
      </c>
      <c r="H61" s="73" t="s">
        <v>6</v>
      </c>
      <c r="I61" s="73" t="s">
        <v>6</v>
      </c>
      <c r="J61" s="73" t="s">
        <v>6</v>
      </c>
      <c r="K61" s="73" t="s">
        <v>6</v>
      </c>
      <c r="L61" s="73" t="s">
        <v>6</v>
      </c>
      <c r="M61" s="73" t="s">
        <v>6</v>
      </c>
      <c r="N61" s="73" t="s">
        <v>6</v>
      </c>
      <c r="O61" s="5" t="s">
        <v>170</v>
      </c>
    </row>
    <row r="62" spans="1:25">
      <c r="A62" s="35" t="s">
        <v>100</v>
      </c>
      <c r="B62" s="36">
        <v>2500</v>
      </c>
      <c r="C62" s="36" t="s">
        <v>6</v>
      </c>
      <c r="D62" s="203">
        <f>D63</f>
        <v>0</v>
      </c>
      <c r="E62" s="203"/>
      <c r="F62" s="75">
        <f t="shared" ref="F62:L62" si="19">F63</f>
        <v>0</v>
      </c>
      <c r="G62" s="75">
        <f t="shared" si="19"/>
        <v>0</v>
      </c>
      <c r="H62" s="75"/>
      <c r="I62" s="75">
        <f t="shared" si="19"/>
        <v>0</v>
      </c>
      <c r="J62" s="75">
        <f t="shared" si="19"/>
        <v>0</v>
      </c>
      <c r="K62" s="75"/>
      <c r="L62" s="75">
        <f t="shared" si="19"/>
        <v>0</v>
      </c>
      <c r="M62" s="44">
        <v>0</v>
      </c>
      <c r="N62" s="44">
        <v>0</v>
      </c>
    </row>
    <row r="63" spans="1:25" ht="41.4">
      <c r="A63" s="30" t="s">
        <v>101</v>
      </c>
      <c r="B63" s="14">
        <v>2520</v>
      </c>
      <c r="C63" s="14">
        <v>831</v>
      </c>
      <c r="D63" s="201"/>
      <c r="E63" s="201"/>
      <c r="F63" s="31"/>
      <c r="G63" s="31"/>
      <c r="H63" s="73"/>
      <c r="I63" s="31"/>
      <c r="J63" s="31"/>
      <c r="K63" s="73"/>
      <c r="L63" s="31"/>
      <c r="M63" s="73" t="s">
        <v>6</v>
      </c>
      <c r="N63" s="73" t="s">
        <v>6</v>
      </c>
      <c r="O63" s="5" t="s">
        <v>171</v>
      </c>
    </row>
    <row r="64" spans="1:25">
      <c r="A64" s="35" t="s">
        <v>102</v>
      </c>
      <c r="B64" s="36">
        <v>2600</v>
      </c>
      <c r="C64" s="36" t="s">
        <v>6</v>
      </c>
      <c r="D64" s="203">
        <f>D65+D66+D67+D68+D71+D69</f>
        <v>19129277.710000001</v>
      </c>
      <c r="E64" s="203">
        <f>E65+E66+E67+E68+E71+E69</f>
        <v>12621964.970000001</v>
      </c>
      <c r="F64" s="203">
        <f t="shared" ref="F64:N64" si="20">F65+F66+F67+F68+F71+F69</f>
        <v>2932795.7199999997</v>
      </c>
      <c r="G64" s="203">
        <f t="shared" si="20"/>
        <v>15387700</v>
      </c>
      <c r="H64" s="203">
        <f t="shared" si="20"/>
        <v>10126264</v>
      </c>
      <c r="I64" s="203">
        <f t="shared" si="20"/>
        <v>1901500</v>
      </c>
      <c r="J64" s="203">
        <f t="shared" si="20"/>
        <v>15387700</v>
      </c>
      <c r="K64" s="203">
        <f t="shared" si="20"/>
        <v>9941700</v>
      </c>
      <c r="L64" s="203">
        <f t="shared" si="20"/>
        <v>1901500</v>
      </c>
      <c r="M64" s="203">
        <f t="shared" si="20"/>
        <v>0</v>
      </c>
      <c r="N64" s="203">
        <f t="shared" si="20"/>
        <v>0</v>
      </c>
      <c r="O64" s="5" t="s">
        <v>103</v>
      </c>
    </row>
    <row r="65" spans="1:26" ht="27.6">
      <c r="A65" s="30" t="s">
        <v>104</v>
      </c>
      <c r="B65" s="14">
        <v>2610</v>
      </c>
      <c r="C65" s="14">
        <v>241</v>
      </c>
      <c r="D65" s="62"/>
      <c r="E65" s="62"/>
      <c r="F65" s="45"/>
      <c r="G65" s="45"/>
      <c r="H65" s="45"/>
      <c r="I65" s="45"/>
      <c r="J65" s="45"/>
      <c r="K65" s="45"/>
      <c r="L65" s="45"/>
      <c r="M65" s="73"/>
      <c r="N65" s="73"/>
    </row>
    <row r="66" spans="1:26" ht="27.6">
      <c r="A66" s="30" t="s">
        <v>105</v>
      </c>
      <c r="B66" s="14">
        <v>2630</v>
      </c>
      <c r="C66" s="14">
        <v>243</v>
      </c>
      <c r="D66" s="201"/>
      <c r="E66" s="201"/>
      <c r="F66" s="31"/>
      <c r="G66" s="31"/>
      <c r="H66" s="73"/>
      <c r="I66" s="31"/>
      <c r="J66" s="31"/>
      <c r="K66" s="73"/>
      <c r="L66" s="31"/>
      <c r="M66" s="73"/>
      <c r="N66" s="73"/>
      <c r="Z66" s="46" t="e">
        <f>D67+D54+#REF!+D42+D40+D39</f>
        <v>#REF!</v>
      </c>
    </row>
    <row r="67" spans="1:26" ht="52.2" customHeight="1">
      <c r="A67" s="236" t="s">
        <v>106</v>
      </c>
      <c r="B67" s="225">
        <v>2640</v>
      </c>
      <c r="C67" s="14">
        <v>244</v>
      </c>
      <c r="D67" s="209">
        <f>15602250-D71+3527027.71</f>
        <v>14631677.710000001</v>
      </c>
      <c r="E67" s="209">
        <f>2506149.5+1005349.16-2418.36-486369.65</f>
        <v>3022710.6500000004</v>
      </c>
      <c r="F67" s="73">
        <f>1901500+1031295.72</f>
        <v>2932795.7199999997</v>
      </c>
      <c r="G67" s="31">
        <f>15387700-G71</f>
        <v>10890100</v>
      </c>
      <c r="H67" s="73">
        <v>1993164</v>
      </c>
      <c r="I67" s="73">
        <v>1901500</v>
      </c>
      <c r="J67" s="73">
        <f>15387700-J71</f>
        <v>10890100</v>
      </c>
      <c r="K67" s="73">
        <v>1979000</v>
      </c>
      <c r="L67" s="73">
        <v>1901500</v>
      </c>
      <c r="M67" s="73"/>
      <c r="N67" s="73"/>
      <c r="O67" s="47" t="s">
        <v>213</v>
      </c>
    </row>
    <row r="68" spans="1:26" ht="15" customHeight="1">
      <c r="A68" s="237"/>
      <c r="B68" s="226"/>
      <c r="C68" s="81">
        <v>321</v>
      </c>
      <c r="D68" s="201"/>
      <c r="E68" s="201">
        <v>7300</v>
      </c>
      <c r="F68" s="73"/>
      <c r="G68" s="73"/>
      <c r="H68" s="73">
        <v>7300</v>
      </c>
      <c r="I68" s="73"/>
      <c r="J68" s="73"/>
      <c r="K68" s="73">
        <v>7300</v>
      </c>
      <c r="L68" s="73"/>
      <c r="M68" s="73"/>
      <c r="N68" s="73"/>
      <c r="O68" s="5" t="s">
        <v>174</v>
      </c>
    </row>
    <row r="69" spans="1:26" ht="15" customHeight="1">
      <c r="A69" s="238"/>
      <c r="B69" s="227"/>
      <c r="C69" s="168">
        <v>323</v>
      </c>
      <c r="D69" s="201"/>
      <c r="E69" s="201">
        <f>8866300-E68+246584.67+486369.65</f>
        <v>9591954.3200000003</v>
      </c>
      <c r="F69" s="73"/>
      <c r="G69" s="73"/>
      <c r="H69" s="73">
        <f>8133100-H68</f>
        <v>8125800</v>
      </c>
      <c r="I69" s="73"/>
      <c r="J69" s="73"/>
      <c r="K69" s="73">
        <f>7962700-K68</f>
        <v>7955400</v>
      </c>
      <c r="L69" s="73"/>
      <c r="M69" s="73"/>
      <c r="N69" s="73"/>
    </row>
    <row r="70" spans="1:26" ht="15" customHeight="1">
      <c r="A70" s="30" t="s">
        <v>233</v>
      </c>
      <c r="B70" s="200">
        <v>2650</v>
      </c>
      <c r="C70" s="200">
        <v>246</v>
      </c>
      <c r="D70" s="201"/>
      <c r="E70" s="201"/>
      <c r="F70" s="31"/>
      <c r="G70" s="31"/>
      <c r="H70" s="73"/>
      <c r="I70" s="31"/>
      <c r="J70" s="31"/>
      <c r="K70" s="73"/>
      <c r="L70" s="31"/>
      <c r="M70" s="73"/>
      <c r="N70" s="73"/>
    </row>
    <row r="71" spans="1:26">
      <c r="A71" s="30" t="s">
        <v>234</v>
      </c>
      <c r="B71" s="200">
        <v>2660</v>
      </c>
      <c r="C71" s="200">
        <v>247</v>
      </c>
      <c r="D71" s="201">
        <v>4497600</v>
      </c>
      <c r="E71" s="201"/>
      <c r="F71" s="73"/>
      <c r="G71" s="73">
        <v>4497600</v>
      </c>
      <c r="H71" s="73"/>
      <c r="I71" s="73"/>
      <c r="J71" s="73">
        <v>4497600</v>
      </c>
      <c r="K71" s="73"/>
      <c r="L71" s="73"/>
      <c r="M71" s="73"/>
      <c r="N71" s="73"/>
    </row>
    <row r="72" spans="1:26">
      <c r="A72" s="30" t="s">
        <v>107</v>
      </c>
      <c r="B72" s="200">
        <v>2700</v>
      </c>
      <c r="C72" s="200">
        <v>400</v>
      </c>
      <c r="D72" s="201"/>
      <c r="E72" s="201"/>
      <c r="F72" s="73"/>
      <c r="G72" s="73"/>
      <c r="H72" s="73"/>
      <c r="I72" s="73"/>
      <c r="J72" s="73"/>
      <c r="K72" s="73"/>
      <c r="L72" s="73"/>
      <c r="M72" s="73"/>
      <c r="N72" s="73"/>
    </row>
    <row r="73" spans="1:26" ht="41.4">
      <c r="A73" s="30" t="s">
        <v>108</v>
      </c>
      <c r="B73" s="200">
        <v>2710</v>
      </c>
      <c r="C73" s="200">
        <v>406</v>
      </c>
      <c r="D73" s="201" t="s">
        <v>6</v>
      </c>
      <c r="E73" s="201"/>
      <c r="F73" s="73" t="s">
        <v>6</v>
      </c>
      <c r="G73" s="73" t="s">
        <v>6</v>
      </c>
      <c r="H73" s="73"/>
      <c r="I73" s="73" t="s">
        <v>6</v>
      </c>
      <c r="J73" s="73" t="s">
        <v>6</v>
      </c>
      <c r="K73" s="73"/>
      <c r="L73" s="73" t="s">
        <v>6</v>
      </c>
      <c r="M73" s="73"/>
      <c r="N73" s="73"/>
    </row>
    <row r="74" spans="1:26" ht="28.2" thickBot="1">
      <c r="A74" s="39" t="s">
        <v>109</v>
      </c>
      <c r="B74" s="199">
        <v>2720</v>
      </c>
      <c r="C74" s="199">
        <v>407</v>
      </c>
      <c r="D74" s="201" t="s">
        <v>6</v>
      </c>
      <c r="E74" s="201"/>
      <c r="F74" s="73" t="s">
        <v>6</v>
      </c>
      <c r="G74" s="73" t="s">
        <v>6</v>
      </c>
      <c r="H74" s="73"/>
      <c r="I74" s="73" t="s">
        <v>6</v>
      </c>
      <c r="J74" s="73" t="s">
        <v>6</v>
      </c>
      <c r="K74" s="73"/>
      <c r="L74" s="73" t="s">
        <v>6</v>
      </c>
      <c r="M74" s="73"/>
      <c r="N74" s="73"/>
    </row>
    <row r="75" spans="1:26" ht="14.4" thickBot="1">
      <c r="A75" s="111" t="s">
        <v>110</v>
      </c>
      <c r="B75" s="112">
        <v>3000</v>
      </c>
      <c r="C75" s="112">
        <v>100</v>
      </c>
      <c r="D75" s="205">
        <f>SUM(D76:D78)</f>
        <v>0</v>
      </c>
      <c r="E75" s="205"/>
      <c r="F75" s="113">
        <f t="shared" ref="F75" si="21">SUM(F76:F78)</f>
        <v>0</v>
      </c>
      <c r="G75" s="233"/>
      <c r="H75" s="233"/>
      <c r="I75" s="233"/>
      <c r="J75" s="233"/>
      <c r="K75" s="233"/>
      <c r="L75" s="233"/>
      <c r="M75" s="233" t="s">
        <v>6</v>
      </c>
      <c r="N75" s="234"/>
      <c r="O75" s="5" t="s">
        <v>111</v>
      </c>
    </row>
    <row r="76" spans="1:26" ht="27.6">
      <c r="A76" s="48" t="s">
        <v>112</v>
      </c>
      <c r="B76" s="49">
        <v>3010</v>
      </c>
      <c r="C76" s="49"/>
      <c r="D76" s="50"/>
      <c r="E76" s="50"/>
      <c r="F76" s="50"/>
      <c r="G76" s="50"/>
      <c r="H76" s="50"/>
      <c r="I76" s="50"/>
      <c r="J76" s="50"/>
      <c r="K76" s="50"/>
      <c r="L76" s="50"/>
      <c r="M76" s="73" t="s">
        <v>6</v>
      </c>
      <c r="N76" s="73" t="s">
        <v>6</v>
      </c>
      <c r="O76" s="5" t="s">
        <v>113</v>
      </c>
    </row>
    <row r="77" spans="1:26">
      <c r="A77" s="51" t="s">
        <v>114</v>
      </c>
      <c r="B77" s="14">
        <v>3020</v>
      </c>
      <c r="C77" s="14"/>
      <c r="D77" s="45"/>
      <c r="E77" s="45"/>
      <c r="F77" s="45"/>
      <c r="G77" s="45"/>
      <c r="H77" s="45"/>
      <c r="I77" s="45"/>
      <c r="J77" s="45"/>
      <c r="K77" s="45"/>
      <c r="L77" s="45"/>
      <c r="M77" s="73" t="s">
        <v>6</v>
      </c>
      <c r="N77" s="73" t="s">
        <v>6</v>
      </c>
    </row>
    <row r="78" spans="1:26" ht="14.4" thickBot="1">
      <c r="A78" s="52" t="s">
        <v>115</v>
      </c>
      <c r="B78" s="15">
        <v>3030</v>
      </c>
      <c r="C78" s="15"/>
      <c r="D78" s="53"/>
      <c r="E78" s="53"/>
      <c r="F78" s="53"/>
      <c r="G78" s="53"/>
      <c r="H78" s="53"/>
      <c r="I78" s="53"/>
      <c r="J78" s="53"/>
      <c r="K78" s="53"/>
      <c r="L78" s="53"/>
      <c r="M78" s="73" t="s">
        <v>6</v>
      </c>
      <c r="N78" s="73" t="s">
        <v>6</v>
      </c>
    </row>
    <row r="79" spans="1:26">
      <c r="A79" s="122" t="s">
        <v>116</v>
      </c>
      <c r="B79" s="120">
        <v>4000</v>
      </c>
      <c r="C79" s="120" t="s">
        <v>6</v>
      </c>
      <c r="D79" s="121">
        <f>D80</f>
        <v>0</v>
      </c>
      <c r="E79" s="121">
        <f>E80</f>
        <v>-600536.03</v>
      </c>
      <c r="F79" s="121">
        <v>0</v>
      </c>
      <c r="G79" s="241"/>
      <c r="H79" s="241"/>
      <c r="I79" s="241"/>
      <c r="J79" s="241"/>
      <c r="K79" s="241"/>
      <c r="L79" s="241"/>
      <c r="M79" s="241" t="s">
        <v>6</v>
      </c>
      <c r="N79" s="242"/>
      <c r="O79" s="5" t="s">
        <v>117</v>
      </c>
    </row>
    <row r="80" spans="1:26" ht="28.2" thickBot="1">
      <c r="A80" s="123" t="s">
        <v>118</v>
      </c>
      <c r="B80" s="21">
        <v>4010</v>
      </c>
      <c r="C80" s="21">
        <v>610</v>
      </c>
      <c r="D80" s="124"/>
      <c r="E80" s="124">
        <f>-598117.67-2418.36</f>
        <v>-600536.03</v>
      </c>
      <c r="F80" s="22" t="s">
        <v>6</v>
      </c>
      <c r="G80" s="124"/>
      <c r="H80" s="124"/>
      <c r="I80" s="22" t="s">
        <v>6</v>
      </c>
      <c r="J80" s="124"/>
      <c r="K80" s="124"/>
      <c r="L80" s="22" t="s">
        <v>6</v>
      </c>
      <c r="M80" s="22" t="s">
        <v>6</v>
      </c>
      <c r="N80" s="23" t="s">
        <v>6</v>
      </c>
      <c r="O80" s="5" t="s">
        <v>119</v>
      </c>
    </row>
    <row r="81" spans="1:12">
      <c r="B81" s="13"/>
      <c r="C81" s="13"/>
      <c r="D81" s="6"/>
      <c r="E81" s="6"/>
      <c r="F81" s="6"/>
      <c r="G81" s="6"/>
      <c r="H81" s="6"/>
      <c r="I81" s="6"/>
      <c r="J81" s="6"/>
      <c r="K81" s="6"/>
      <c r="L81" s="6"/>
    </row>
    <row r="82" spans="1:12" ht="12.6" customHeight="1">
      <c r="B82" s="13"/>
      <c r="C82" s="13"/>
      <c r="D82" s="6"/>
      <c r="E82" s="6"/>
      <c r="F82" s="6"/>
      <c r="G82" s="6"/>
      <c r="H82" s="6"/>
      <c r="I82" s="6"/>
      <c r="J82" s="6"/>
      <c r="K82" s="6"/>
      <c r="L82" s="6"/>
    </row>
    <row r="83" spans="1:12" ht="18.600000000000001" customHeight="1">
      <c r="A83" s="235" t="s">
        <v>236</v>
      </c>
      <c r="B83" s="235"/>
      <c r="C83" s="235"/>
      <c r="D83" s="183"/>
      <c r="G83" s="125"/>
      <c r="H83" s="125"/>
      <c r="I83" s="6"/>
      <c r="J83" s="6"/>
      <c r="K83" s="126" t="s">
        <v>235</v>
      </c>
      <c r="L83" s="6"/>
    </row>
    <row r="84" spans="1:12" ht="18.600000000000001" customHeight="1">
      <c r="A84" s="198"/>
      <c r="B84" s="198"/>
      <c r="C84" s="198"/>
      <c r="D84" s="198"/>
      <c r="G84" s="206"/>
      <c r="H84" s="206"/>
      <c r="I84" s="6"/>
      <c r="J84" s="6"/>
      <c r="K84" s="126"/>
      <c r="L84" s="6"/>
    </row>
    <row r="85" spans="1:12" ht="18.600000000000001" customHeight="1">
      <c r="A85" s="235" t="s">
        <v>237</v>
      </c>
      <c r="B85" s="235"/>
      <c r="C85" s="235"/>
      <c r="D85" s="235"/>
      <c r="E85" s="235"/>
      <c r="G85" s="127"/>
      <c r="H85" s="127"/>
      <c r="I85" s="6"/>
      <c r="J85" s="6"/>
      <c r="K85" s="126" t="s">
        <v>238</v>
      </c>
      <c r="L85" s="6"/>
    </row>
    <row r="86" spans="1:12">
      <c r="A86" s="82"/>
      <c r="B86" s="84"/>
      <c r="C86" s="82"/>
      <c r="D86" s="83"/>
      <c r="E86" s="83"/>
      <c r="F86" s="83"/>
      <c r="G86" s="83"/>
      <c r="H86" s="83"/>
      <c r="I86" s="6"/>
      <c r="J86" s="6"/>
      <c r="K86" s="6"/>
      <c r="L86" s="6"/>
    </row>
    <row r="87" spans="1:12" ht="10.8" customHeight="1">
      <c r="A87" s="82"/>
      <c r="B87" s="84"/>
      <c r="C87" s="82"/>
      <c r="D87" s="83"/>
      <c r="E87" s="83"/>
      <c r="F87" s="83"/>
      <c r="G87" s="83"/>
      <c r="H87" s="83"/>
      <c r="I87" s="6"/>
      <c r="J87" s="6"/>
      <c r="K87" s="6"/>
      <c r="L87" s="6"/>
    </row>
    <row r="88" spans="1:12">
      <c r="A88" s="190" t="s">
        <v>242</v>
      </c>
      <c r="B88" s="84"/>
      <c r="C88" s="82"/>
      <c r="D88" s="83"/>
      <c r="E88" s="83"/>
      <c r="F88" s="83"/>
      <c r="G88" s="83"/>
      <c r="H88" s="83"/>
      <c r="I88" s="6"/>
      <c r="J88" s="6"/>
      <c r="K88" s="6"/>
      <c r="L88" s="6"/>
    </row>
    <row r="89" spans="1:12" ht="15.6">
      <c r="A89" s="191" t="s">
        <v>243</v>
      </c>
      <c r="B89" s="130"/>
      <c r="C89" s="130"/>
      <c r="D89" s="130"/>
      <c r="E89" s="130"/>
      <c r="F89" s="130"/>
      <c r="G89" s="130"/>
      <c r="H89" s="130"/>
      <c r="I89" s="6"/>
      <c r="J89" s="6"/>
      <c r="K89" s="6"/>
      <c r="L89" s="6"/>
    </row>
    <row r="90" spans="1:12">
      <c r="A90" s="192"/>
      <c r="B90" s="13"/>
      <c r="C90" s="13"/>
      <c r="D90" s="6"/>
      <c r="E90" s="6"/>
      <c r="F90" s="6"/>
      <c r="G90" s="6"/>
      <c r="H90" s="6"/>
      <c r="I90" s="6"/>
      <c r="J90" s="6"/>
      <c r="K90" s="6"/>
      <c r="L90" s="6"/>
    </row>
    <row r="91" spans="1:12">
      <c r="B91" s="13"/>
      <c r="C91" s="13"/>
      <c r="D91" s="6"/>
      <c r="E91" s="6"/>
      <c r="F91" s="6"/>
      <c r="G91" s="6"/>
      <c r="H91" s="6"/>
      <c r="I91" s="6"/>
      <c r="J91" s="6"/>
      <c r="K91" s="6"/>
      <c r="L91" s="6"/>
    </row>
    <row r="92" spans="1:12">
      <c r="B92" s="13"/>
      <c r="C92" s="13"/>
      <c r="D92" s="6"/>
      <c r="E92" s="6"/>
      <c r="F92" s="6"/>
      <c r="G92" s="6"/>
      <c r="H92" s="6"/>
      <c r="I92" s="6"/>
      <c r="J92" s="6"/>
      <c r="K92" s="6"/>
      <c r="L92" s="6"/>
    </row>
    <row r="93" spans="1:12">
      <c r="B93" s="13"/>
      <c r="C93" s="13"/>
      <c r="D93" s="6"/>
      <c r="E93" s="6"/>
      <c r="F93" s="6"/>
      <c r="G93" s="6"/>
      <c r="H93" s="6"/>
      <c r="I93" s="6"/>
      <c r="J93" s="6"/>
      <c r="K93" s="6"/>
      <c r="L93" s="6"/>
    </row>
    <row r="94" spans="1:12">
      <c r="B94" s="13"/>
      <c r="C94" s="13"/>
      <c r="D94" s="6"/>
      <c r="E94" s="6"/>
      <c r="F94" s="6"/>
      <c r="G94" s="6"/>
      <c r="H94" s="6"/>
      <c r="I94" s="6"/>
      <c r="J94" s="6"/>
      <c r="K94" s="6"/>
      <c r="L94" s="6"/>
    </row>
    <row r="95" spans="1:12">
      <c r="B95" s="13"/>
      <c r="C95" s="13"/>
      <c r="D95" s="6"/>
      <c r="E95" s="6"/>
      <c r="F95" s="6"/>
      <c r="G95" s="6"/>
      <c r="H95" s="6"/>
      <c r="I95" s="6"/>
      <c r="J95" s="6"/>
      <c r="K95" s="6"/>
      <c r="L95" s="6"/>
    </row>
    <row r="96" spans="1:12">
      <c r="B96" s="13"/>
      <c r="C96" s="13"/>
      <c r="D96" s="6"/>
      <c r="E96" s="6"/>
      <c r="F96" s="6"/>
      <c r="G96" s="6"/>
      <c r="H96" s="6"/>
      <c r="I96" s="6"/>
      <c r="J96" s="6"/>
      <c r="K96" s="6"/>
      <c r="L96" s="6"/>
    </row>
    <row r="97" spans="1:13">
      <c r="B97" s="13"/>
      <c r="C97" s="13"/>
      <c r="D97" s="6"/>
      <c r="E97" s="6"/>
      <c r="F97" s="6"/>
      <c r="G97" s="6"/>
      <c r="H97" s="6"/>
      <c r="I97" s="6"/>
      <c r="J97" s="6"/>
      <c r="K97" s="6"/>
      <c r="L97" s="6"/>
    </row>
    <row r="98" spans="1:13">
      <c r="B98" s="13"/>
      <c r="C98" s="13"/>
      <c r="D98" s="6"/>
      <c r="E98" s="6"/>
      <c r="F98" s="6"/>
      <c r="G98" s="6"/>
      <c r="H98" s="6"/>
      <c r="I98" s="6"/>
      <c r="J98" s="6"/>
      <c r="K98" s="6"/>
      <c r="L98" s="6"/>
    </row>
    <row r="99" spans="1:13">
      <c r="B99" s="13"/>
      <c r="C99" s="13"/>
      <c r="D99" s="6"/>
      <c r="E99" s="6"/>
      <c r="F99" s="6"/>
      <c r="G99" s="6"/>
      <c r="H99" s="6"/>
      <c r="I99" s="6"/>
      <c r="J99" s="6"/>
      <c r="K99" s="6"/>
      <c r="L99" s="6"/>
    </row>
    <row r="100" spans="1:13">
      <c r="B100" s="13"/>
      <c r="C100" s="13"/>
      <c r="D100" s="6"/>
      <c r="E100" s="6"/>
      <c r="F100" s="6"/>
      <c r="G100" s="6"/>
      <c r="H100" s="6"/>
      <c r="I100" s="6"/>
      <c r="J100" s="6"/>
      <c r="K100" s="6"/>
      <c r="L100" s="6"/>
    </row>
    <row r="101" spans="1:13">
      <c r="B101" s="13"/>
      <c r="C101" s="13"/>
      <c r="D101" s="6"/>
      <c r="E101" s="6"/>
      <c r="F101" s="6"/>
      <c r="G101" s="6"/>
      <c r="H101" s="6"/>
      <c r="I101" s="6"/>
      <c r="J101" s="6"/>
      <c r="K101" s="6"/>
      <c r="L101" s="6"/>
    </row>
    <row r="102" spans="1:13">
      <c r="B102" s="13"/>
      <c r="C102" s="13"/>
      <c r="D102" s="6"/>
      <c r="E102" s="6"/>
      <c r="F102" s="6"/>
      <c r="G102" s="6"/>
      <c r="H102" s="6"/>
      <c r="I102" s="6"/>
      <c r="J102" s="6"/>
      <c r="K102" s="6"/>
      <c r="L102" s="6"/>
    </row>
    <row r="103" spans="1:13">
      <c r="B103" s="13"/>
      <c r="C103" s="13"/>
      <c r="D103" s="6"/>
      <c r="E103" s="6"/>
      <c r="F103" s="6"/>
      <c r="G103" s="6"/>
      <c r="H103" s="6"/>
      <c r="I103" s="6"/>
      <c r="J103" s="6"/>
      <c r="K103" s="6"/>
      <c r="L103" s="6"/>
    </row>
    <row r="104" spans="1:13">
      <c r="B104" s="13"/>
      <c r="C104" s="13"/>
      <c r="D104" s="6"/>
      <c r="E104" s="6"/>
      <c r="F104" s="6"/>
      <c r="G104" s="6"/>
      <c r="H104" s="6"/>
      <c r="I104" s="6"/>
      <c r="J104" s="6"/>
      <c r="K104" s="6"/>
      <c r="L104" s="6"/>
    </row>
    <row r="105" spans="1:13">
      <c r="B105" s="13"/>
      <c r="C105" s="13"/>
      <c r="D105" s="6"/>
      <c r="E105" s="6"/>
      <c r="F105" s="6"/>
      <c r="G105" s="6"/>
      <c r="H105" s="6"/>
      <c r="I105" s="6"/>
      <c r="J105" s="6"/>
      <c r="K105" s="6"/>
      <c r="L105" s="6"/>
    </row>
    <row r="106" spans="1:13">
      <c r="B106" s="13"/>
      <c r="C106" s="13"/>
      <c r="D106" s="6"/>
      <c r="E106" s="6"/>
      <c r="F106" s="6"/>
      <c r="G106" s="6"/>
      <c r="H106" s="6"/>
      <c r="I106" s="6"/>
      <c r="J106" s="6"/>
      <c r="K106" s="6"/>
      <c r="L106" s="6"/>
    </row>
    <row r="107" spans="1:13">
      <c r="B107" s="13"/>
      <c r="C107" s="13"/>
      <c r="D107" s="6"/>
      <c r="E107" s="6"/>
      <c r="F107" s="6"/>
      <c r="G107" s="6"/>
      <c r="H107" s="6"/>
      <c r="I107" s="6"/>
      <c r="J107" s="6"/>
      <c r="K107" s="6"/>
      <c r="L107" s="6"/>
    </row>
    <row r="108" spans="1:13">
      <c r="B108" s="13"/>
      <c r="C108" s="13"/>
      <c r="D108" s="6"/>
      <c r="E108" s="6"/>
      <c r="F108" s="6"/>
      <c r="G108" s="6"/>
      <c r="H108" s="6"/>
      <c r="I108" s="6"/>
      <c r="J108" s="6"/>
      <c r="K108" s="6"/>
      <c r="L108" s="6"/>
    </row>
    <row r="109" spans="1:13">
      <c r="B109" s="13"/>
      <c r="C109" s="13"/>
      <c r="D109" s="6"/>
      <c r="E109" s="6"/>
      <c r="F109" s="6"/>
      <c r="G109" s="6"/>
      <c r="H109" s="6"/>
      <c r="I109" s="6"/>
      <c r="J109" s="6"/>
      <c r="K109" s="6"/>
      <c r="L109" s="6"/>
    </row>
    <row r="110" spans="1:13">
      <c r="B110" s="13"/>
      <c r="C110" s="13"/>
      <c r="D110" s="6"/>
      <c r="E110" s="6"/>
      <c r="F110" s="6"/>
      <c r="G110" s="6"/>
      <c r="H110" s="6"/>
      <c r="I110" s="6"/>
      <c r="J110" s="6"/>
      <c r="K110" s="6"/>
      <c r="L110" s="6"/>
    </row>
    <row r="111" spans="1:13">
      <c r="A111" s="231" t="s">
        <v>31</v>
      </c>
      <c r="B111" s="231"/>
      <c r="C111" s="231"/>
      <c r="D111" s="231"/>
      <c r="E111" s="231"/>
      <c r="F111" s="231"/>
      <c r="G111" s="231"/>
      <c r="H111" s="231"/>
      <c r="I111" s="231"/>
      <c r="J111" s="231"/>
      <c r="K111" s="231"/>
      <c r="L111" s="231"/>
      <c r="M111" s="231"/>
    </row>
    <row r="112" spans="1:13">
      <c r="A112" s="231" t="s">
        <v>32</v>
      </c>
      <c r="B112" s="231"/>
      <c r="C112" s="231"/>
      <c r="D112" s="231"/>
      <c r="E112" s="231"/>
      <c r="F112" s="231"/>
      <c r="G112" s="231"/>
      <c r="H112" s="231"/>
      <c r="I112" s="231"/>
      <c r="J112" s="231"/>
      <c r="K112" s="231"/>
      <c r="L112" s="231"/>
      <c r="M112" s="231"/>
    </row>
    <row r="113" spans="1:13">
      <c r="A113" s="232" t="s">
        <v>120</v>
      </c>
      <c r="B113" s="232"/>
      <c r="C113" s="232"/>
      <c r="D113" s="232"/>
      <c r="E113" s="232"/>
      <c r="F113" s="232"/>
      <c r="G113" s="232"/>
      <c r="H113" s="232"/>
      <c r="I113" s="232"/>
      <c r="J113" s="232"/>
      <c r="K113" s="232"/>
      <c r="L113" s="232"/>
      <c r="M113" s="232"/>
    </row>
    <row r="114" spans="1:13">
      <c r="A114" s="231" t="s">
        <v>121</v>
      </c>
      <c r="B114" s="231"/>
      <c r="C114" s="231"/>
      <c r="D114" s="231"/>
      <c r="E114" s="231"/>
      <c r="F114" s="231"/>
      <c r="G114" s="231"/>
      <c r="H114" s="231"/>
      <c r="I114" s="231"/>
      <c r="J114" s="231"/>
      <c r="K114" s="231"/>
      <c r="L114" s="231"/>
      <c r="M114" s="231"/>
    </row>
    <row r="115" spans="1:13">
      <c r="A115" s="232" t="s">
        <v>122</v>
      </c>
      <c r="B115" s="232"/>
      <c r="C115" s="232"/>
      <c r="D115" s="232"/>
      <c r="E115" s="232"/>
      <c r="F115" s="232"/>
      <c r="G115" s="232"/>
      <c r="H115" s="232"/>
      <c r="I115" s="232"/>
      <c r="J115" s="232"/>
      <c r="K115" s="232"/>
      <c r="L115" s="232"/>
      <c r="M115" s="232"/>
    </row>
    <row r="116" spans="1:13">
      <c r="A116" s="231" t="s">
        <v>123</v>
      </c>
      <c r="B116" s="231"/>
      <c r="C116" s="231"/>
      <c r="D116" s="231"/>
      <c r="E116" s="231"/>
      <c r="F116" s="231"/>
      <c r="G116" s="231"/>
      <c r="H116" s="231"/>
      <c r="I116" s="231"/>
      <c r="J116" s="231"/>
      <c r="K116" s="231"/>
      <c r="L116" s="231"/>
      <c r="M116" s="231"/>
    </row>
    <row r="117" spans="1:13">
      <c r="A117" s="231" t="s">
        <v>124</v>
      </c>
      <c r="B117" s="231"/>
      <c r="C117" s="231"/>
      <c r="D117" s="231"/>
      <c r="E117" s="231"/>
      <c r="F117" s="231"/>
      <c r="G117" s="231"/>
      <c r="H117" s="231"/>
      <c r="I117" s="231"/>
      <c r="J117" s="231"/>
      <c r="K117" s="231"/>
      <c r="L117" s="231"/>
      <c r="M117" s="231"/>
    </row>
    <row r="118" spans="1:13">
      <c r="A118" s="232" t="s">
        <v>125</v>
      </c>
      <c r="B118" s="232"/>
      <c r="C118" s="232"/>
      <c r="D118" s="232"/>
      <c r="E118" s="232"/>
      <c r="F118" s="232"/>
      <c r="G118" s="232"/>
      <c r="H118" s="232"/>
      <c r="I118" s="232"/>
      <c r="J118" s="232"/>
      <c r="K118" s="232"/>
      <c r="L118" s="232"/>
      <c r="M118" s="232"/>
    </row>
    <row r="119" spans="1:13">
      <c r="A119" s="231" t="s">
        <v>126</v>
      </c>
      <c r="B119" s="231"/>
      <c r="C119" s="231"/>
      <c r="D119" s="231"/>
      <c r="E119" s="231"/>
      <c r="F119" s="231"/>
      <c r="G119" s="231"/>
      <c r="H119" s="231"/>
      <c r="I119" s="231"/>
      <c r="J119" s="231"/>
      <c r="K119" s="231"/>
      <c r="L119" s="231"/>
      <c r="M119" s="231"/>
    </row>
    <row r="120" spans="1:13">
      <c r="A120" s="231" t="s">
        <v>127</v>
      </c>
      <c r="B120" s="231"/>
      <c r="C120" s="231"/>
      <c r="D120" s="231"/>
      <c r="E120" s="231"/>
      <c r="F120" s="231"/>
      <c r="G120" s="231"/>
      <c r="H120" s="231"/>
      <c r="I120" s="231"/>
      <c r="J120" s="231"/>
      <c r="K120" s="231"/>
      <c r="L120" s="231"/>
      <c r="M120" s="231"/>
    </row>
    <row r="121" spans="1:13">
      <c r="A121" s="231" t="s">
        <v>128</v>
      </c>
      <c r="B121" s="231"/>
      <c r="C121" s="231"/>
      <c r="D121" s="231"/>
      <c r="E121" s="231"/>
      <c r="F121" s="231"/>
      <c r="G121" s="231"/>
      <c r="H121" s="231"/>
      <c r="I121" s="231"/>
      <c r="J121" s="231"/>
      <c r="K121" s="231"/>
      <c r="L121" s="231"/>
      <c r="M121" s="231"/>
    </row>
    <row r="122" spans="1:13">
      <c r="A122" s="231" t="s">
        <v>129</v>
      </c>
      <c r="B122" s="231"/>
      <c r="C122" s="231"/>
      <c r="D122" s="231"/>
      <c r="E122" s="231"/>
      <c r="F122" s="231"/>
      <c r="G122" s="231"/>
      <c r="H122" s="231"/>
      <c r="I122" s="231"/>
      <c r="J122" s="231"/>
      <c r="K122" s="231"/>
      <c r="L122" s="231"/>
      <c r="M122" s="231"/>
    </row>
    <row r="123" spans="1:13">
      <c r="A123" s="231" t="s">
        <v>130</v>
      </c>
      <c r="B123" s="231"/>
      <c r="C123" s="231"/>
      <c r="D123" s="231"/>
      <c r="E123" s="231"/>
      <c r="F123" s="231"/>
      <c r="G123" s="231"/>
      <c r="H123" s="231"/>
      <c r="I123" s="231"/>
      <c r="J123" s="231"/>
      <c r="K123" s="231"/>
      <c r="L123" s="231"/>
      <c r="M123" s="231"/>
    </row>
    <row r="124" spans="1:13">
      <c r="A124" s="8"/>
      <c r="B124" s="13"/>
      <c r="C124" s="13"/>
      <c r="D124" s="8"/>
      <c r="E124" s="8"/>
      <c r="F124" s="8"/>
      <c r="G124" s="8"/>
      <c r="H124" s="8"/>
      <c r="I124" s="8"/>
      <c r="J124" s="8"/>
      <c r="K124" s="8"/>
      <c r="L124" s="8"/>
    </row>
    <row r="129" spans="9:12">
      <c r="I129" s="46"/>
      <c r="L129" s="46"/>
    </row>
  </sheetData>
  <customSheetViews>
    <customSheetView guid="{B72699BC-299D-42B7-A978-9B23F399AA23}" scale="60" showPageBreaks="1" fitToPage="1" printArea="1" view="pageBreakPreview" topLeftCell="A2">
      <pane xSplit="3" ySplit="9" topLeftCell="D26" activePane="bottomRight" state="frozen"/>
      <selection pane="bottomRight" activeCell="D36" sqref="D36"/>
      <rowBreaks count="1" manualBreakCount="1">
        <brk id="48" max="13" man="1"/>
      </rowBreaks>
      <pageMargins left="0.19685039370078741" right="0.19685039370078741" top="0.19685039370078741" bottom="0.19685039370078741" header="0" footer="0"/>
      <pageSetup paperSize="9" scale="39" fitToHeight="0" orientation="portrait" r:id="rId1"/>
    </customSheetView>
    <customSheetView guid="{33FAAE2B-4C16-4B60-82A7-3D09D285D424}" scale="60" showPageBreaks="1" fitToPage="1" printArea="1" view="pageBreakPreview" topLeftCell="A2">
      <pane xSplit="3" ySplit="9" topLeftCell="D26" activePane="bottomRight" state="frozen"/>
      <selection pane="bottomRight" activeCell="D36" sqref="D36"/>
      <rowBreaks count="1" manualBreakCount="1">
        <brk id="48" max="13" man="1"/>
      </rowBreaks>
      <pageMargins left="0.19685039370078741" right="0.19685039370078741" top="0.19685039370078741" bottom="0.19685039370078741" header="0" footer="0"/>
      <pageSetup paperSize="9" scale="39" fitToHeight="0" orientation="portrait" r:id="rId2"/>
    </customSheetView>
    <customSheetView guid="{413FE589-EB44-4ED3-8D71-DDB7E5500C49}" scale="60" showPageBreaks="1" fitToPage="1" printArea="1" view="pageBreakPreview" topLeftCell="A2">
      <pane xSplit="3" ySplit="9" topLeftCell="D11" activePane="bottomRight" state="frozen"/>
      <selection pane="bottomRight" activeCell="A31" sqref="A31:E31"/>
      <rowBreaks count="1" manualBreakCount="1">
        <brk id="48" max="13" man="1"/>
      </rowBreaks>
      <pageMargins left="0.19685039370078741" right="0.19685039370078741" top="0.19685039370078741" bottom="0.19685039370078741" header="0" footer="0"/>
      <pageSetup paperSize="9" scale="39" fitToHeight="0" orientation="portrait" r:id="rId3"/>
    </customSheetView>
  </customSheetViews>
  <mergeCells count="39">
    <mergeCell ref="A67:A69"/>
    <mergeCell ref="B67:B69"/>
    <mergeCell ref="Q39:V39"/>
    <mergeCell ref="W39:Y39"/>
    <mergeCell ref="A123:M123"/>
    <mergeCell ref="A117:M117"/>
    <mergeCell ref="A118:M118"/>
    <mergeCell ref="A119:M119"/>
    <mergeCell ref="A120:M120"/>
    <mergeCell ref="A121:M121"/>
    <mergeCell ref="A122:M122"/>
    <mergeCell ref="A116:M116"/>
    <mergeCell ref="G79:I79"/>
    <mergeCell ref="J79:L79"/>
    <mergeCell ref="M79:N79"/>
    <mergeCell ref="A111:M111"/>
    <mergeCell ref="A112:M112"/>
    <mergeCell ref="A113:M113"/>
    <mergeCell ref="A114:M114"/>
    <mergeCell ref="A115:M115"/>
    <mergeCell ref="G75:I75"/>
    <mergeCell ref="J75:L75"/>
    <mergeCell ref="M75:N75"/>
    <mergeCell ref="A83:C83"/>
    <mergeCell ref="A85:E85"/>
    <mergeCell ref="A2:N2"/>
    <mergeCell ref="A6:A9"/>
    <mergeCell ref="B6:B9"/>
    <mergeCell ref="C6:C9"/>
    <mergeCell ref="D6:N6"/>
    <mergeCell ref="D7:F7"/>
    <mergeCell ref="G7:I7"/>
    <mergeCell ref="J7:L7"/>
    <mergeCell ref="M7:N8"/>
    <mergeCell ref="D8:F8"/>
    <mergeCell ref="G8:I8"/>
    <mergeCell ref="J8:L8"/>
    <mergeCell ref="A3:N3"/>
    <mergeCell ref="A4:N4"/>
  </mergeCells>
  <hyperlinks>
    <hyperlink ref="A113" location="P213" display="P213"/>
    <hyperlink ref="A115" location="P510" display="P510"/>
    <hyperlink ref="A118" location="P980" display="P980"/>
  </hyperlinks>
  <pageMargins left="0.19685039370078741" right="0.19685039370078741" top="0.19685039370078741" bottom="0.39370078740157483" header="0" footer="0.19685039370078741"/>
  <pageSetup paperSize="9" scale="50" fitToHeight="0" orientation="landscape" r:id="rId4"/>
  <headerFooter>
    <oddFooter>Страница  &amp;P из &amp;N</oddFooter>
  </headerFooter>
  <legacyDrawing r:id="rId5"/>
</worksheet>
</file>

<file path=xl/worksheets/sheet3.xml><?xml version="1.0" encoding="utf-8"?>
<worksheet xmlns="http://schemas.openxmlformats.org/spreadsheetml/2006/main" xmlns:r="http://schemas.openxmlformats.org/officeDocument/2006/relationships">
  <sheetPr>
    <tabColor theme="7" tint="0.59999389629810485"/>
  </sheetPr>
  <dimension ref="A1:T51"/>
  <sheetViews>
    <sheetView tabSelected="1" view="pageBreakPreview" zoomScale="70" zoomScaleNormal="100" zoomScaleSheetLayoutView="70" workbookViewId="0">
      <selection activeCell="F44" sqref="F44"/>
    </sheetView>
  </sheetViews>
  <sheetFormatPr defaultColWidth="9.109375" defaultRowHeight="13.8"/>
  <cols>
    <col min="1" max="1" width="10.5546875" style="1" customWidth="1"/>
    <col min="2" max="2" width="64.5546875" style="2" customWidth="1"/>
    <col min="3" max="3" width="10.33203125" style="2" customWidth="1"/>
    <col min="4" max="5" width="17.88671875" style="2" customWidth="1"/>
    <col min="6" max="8" width="17.5546875" style="2" customWidth="1"/>
    <col min="9" max="9" width="18.33203125" style="2" customWidth="1"/>
    <col min="10" max="12" width="2.5546875" style="2" customWidth="1"/>
    <col min="13" max="13" width="76.6640625" style="2" customWidth="1"/>
    <col min="14" max="14" width="19.44140625" style="2" customWidth="1"/>
    <col min="15" max="15" width="18.6640625" style="2" customWidth="1"/>
    <col min="16" max="16" width="16.88671875" style="2" customWidth="1"/>
    <col min="17" max="17" width="14.88671875" style="2" customWidth="1"/>
    <col min="18" max="19" width="21" style="2" customWidth="1"/>
    <col min="20" max="20" width="26.44140625" style="2" customWidth="1"/>
    <col min="21" max="16384" width="9.109375" style="2"/>
  </cols>
  <sheetData>
    <row r="1" spans="1:20" ht="39" customHeight="1">
      <c r="B1" s="137"/>
      <c r="C1" s="137"/>
      <c r="D1" s="137"/>
      <c r="E1" s="137"/>
      <c r="F1" s="137"/>
      <c r="G1" s="246" t="s">
        <v>131</v>
      </c>
      <c r="H1" s="246"/>
      <c r="I1" s="246"/>
    </row>
    <row r="2" spans="1:20" ht="17.399999999999999">
      <c r="A2" s="243" t="s">
        <v>241</v>
      </c>
      <c r="B2" s="243"/>
      <c r="C2" s="243"/>
      <c r="D2" s="243"/>
      <c r="E2" s="243"/>
      <c r="F2" s="243"/>
      <c r="G2" s="243"/>
      <c r="H2" s="243"/>
      <c r="I2" s="243"/>
    </row>
    <row r="3" spans="1:20" ht="22.95" customHeight="1">
      <c r="A3" s="244" t="str">
        <f>ПФХД!A4</f>
        <v>Муниципальное бюджетное общеобразовательное учреждение "Средняя школа № 33"</v>
      </c>
      <c r="B3" s="245"/>
      <c r="C3" s="245"/>
      <c r="D3" s="245"/>
      <c r="E3" s="245"/>
      <c r="F3" s="245"/>
      <c r="G3" s="245"/>
      <c r="H3" s="245"/>
      <c r="I3" s="245"/>
      <c r="M3" s="262" t="s">
        <v>177</v>
      </c>
      <c r="N3" s="263"/>
      <c r="O3" s="263"/>
      <c r="P3" s="263"/>
      <c r="Q3" s="263"/>
      <c r="R3" s="263"/>
      <c r="S3" s="263"/>
    </row>
    <row r="4" spans="1:20" ht="15" customHeight="1">
      <c r="A4" s="247" t="s">
        <v>132</v>
      </c>
      <c r="B4" s="247" t="s">
        <v>0</v>
      </c>
      <c r="C4" s="247" t="s">
        <v>133</v>
      </c>
      <c r="D4" s="247" t="s">
        <v>134</v>
      </c>
      <c r="E4" s="250" t="s">
        <v>183</v>
      </c>
      <c r="F4" s="247" t="s">
        <v>9</v>
      </c>
      <c r="G4" s="247"/>
      <c r="H4" s="247"/>
      <c r="I4" s="247"/>
      <c r="M4" s="60"/>
      <c r="N4" s="60"/>
      <c r="O4" s="60"/>
      <c r="P4" s="60"/>
      <c r="Q4" s="60"/>
      <c r="R4" s="60"/>
      <c r="S4" s="60"/>
    </row>
    <row r="5" spans="1:20" ht="15" customHeight="1">
      <c r="A5" s="247"/>
      <c r="B5" s="247"/>
      <c r="C5" s="247"/>
      <c r="D5" s="247"/>
      <c r="E5" s="251"/>
      <c r="F5" s="188" t="s">
        <v>228</v>
      </c>
      <c r="G5" s="188" t="s">
        <v>135</v>
      </c>
      <c r="H5" s="188" t="s">
        <v>214</v>
      </c>
      <c r="I5" s="247" t="s">
        <v>38</v>
      </c>
      <c r="M5" s="55"/>
      <c r="N5" s="265" t="s">
        <v>144</v>
      </c>
      <c r="O5" s="265"/>
      <c r="P5" s="265"/>
      <c r="Q5" s="265"/>
      <c r="R5" s="86"/>
      <c r="S5" s="86"/>
    </row>
    <row r="6" spans="1:20" ht="55.2">
      <c r="A6" s="247"/>
      <c r="B6" s="247"/>
      <c r="C6" s="247"/>
      <c r="D6" s="247"/>
      <c r="E6" s="252"/>
      <c r="F6" s="188" t="s">
        <v>136</v>
      </c>
      <c r="G6" s="188" t="s">
        <v>137</v>
      </c>
      <c r="H6" s="188" t="s">
        <v>138</v>
      </c>
      <c r="I6" s="247"/>
      <c r="M6" s="63"/>
      <c r="N6" s="3" t="s">
        <v>219</v>
      </c>
      <c r="O6" s="3" t="s">
        <v>220</v>
      </c>
      <c r="P6" s="3" t="s">
        <v>221</v>
      </c>
      <c r="Q6" s="3" t="s">
        <v>38</v>
      </c>
      <c r="R6" s="87"/>
      <c r="S6" s="87"/>
    </row>
    <row r="7" spans="1:20" s="55" customFormat="1">
      <c r="A7" s="54">
        <v>1</v>
      </c>
      <c r="B7" s="54">
        <v>2</v>
      </c>
      <c r="C7" s="54">
        <v>3</v>
      </c>
      <c r="D7" s="54">
        <v>4</v>
      </c>
      <c r="E7" s="157" t="s">
        <v>184</v>
      </c>
      <c r="F7" s="54">
        <v>5</v>
      </c>
      <c r="G7" s="54">
        <v>6</v>
      </c>
      <c r="H7" s="54">
        <v>7</v>
      </c>
      <c r="I7" s="54">
        <v>8</v>
      </c>
      <c r="M7" s="63"/>
      <c r="N7" s="266" t="s">
        <v>147</v>
      </c>
      <c r="O7" s="267"/>
      <c r="P7" s="267"/>
      <c r="Q7" s="268"/>
      <c r="R7" s="88"/>
      <c r="S7" s="88"/>
    </row>
    <row r="8" spans="1:20" s="60" customFormat="1" ht="16.8">
      <c r="A8" s="56">
        <v>1</v>
      </c>
      <c r="B8" s="57" t="s">
        <v>139</v>
      </c>
      <c r="C8" s="58">
        <v>26000</v>
      </c>
      <c r="D8" s="58" t="s">
        <v>6</v>
      </c>
      <c r="E8" s="58" t="s">
        <v>6</v>
      </c>
      <c r="F8" s="59">
        <f>F12+F16+F17+F18</f>
        <v>34684038.399999999</v>
      </c>
      <c r="G8" s="59">
        <f>G12+G16+G17+G18</f>
        <v>27415464</v>
      </c>
      <c r="H8" s="59">
        <f>H12+H16+H17+H18</f>
        <v>27230900</v>
      </c>
      <c r="I8" s="59">
        <f>SUM(I9:I16)</f>
        <v>0</v>
      </c>
      <c r="M8" s="63"/>
      <c r="N8" s="92">
        <f>ПФХД!D64+ПФХД!E64+ПФХД!F64</f>
        <v>34684038.399999999</v>
      </c>
      <c r="O8" s="92">
        <f>ПФХД!G64+ПФХД!H64+ПФХД!I64</f>
        <v>27415464</v>
      </c>
      <c r="P8" s="92">
        <f>ПФХД!J64+ПФХД!K64+ПФХД!L64</f>
        <v>27230900</v>
      </c>
      <c r="Q8" s="72">
        <f>ПФХД!M64+ПФХД!N64</f>
        <v>0</v>
      </c>
      <c r="R8" s="89"/>
      <c r="S8" s="89"/>
    </row>
    <row r="9" spans="1:20" s="55" customFormat="1" ht="14.4" thickBot="1">
      <c r="A9" s="269" t="s">
        <v>2</v>
      </c>
      <c r="B9" s="4" t="s">
        <v>61</v>
      </c>
      <c r="C9" s="247">
        <v>26100</v>
      </c>
      <c r="D9" s="247">
        <v>2020</v>
      </c>
      <c r="E9" s="152"/>
      <c r="F9" s="248" t="s">
        <v>6</v>
      </c>
      <c r="G9" s="248" t="s">
        <v>6</v>
      </c>
      <c r="H9" s="248" t="s">
        <v>6</v>
      </c>
      <c r="I9" s="248" t="s">
        <v>6</v>
      </c>
      <c r="M9" s="264" t="s">
        <v>151</v>
      </c>
      <c r="N9" s="264"/>
      <c r="O9" s="264"/>
      <c r="P9" s="264"/>
      <c r="Q9" s="264"/>
      <c r="R9" s="90"/>
      <c r="S9" s="90"/>
    </row>
    <row r="10" spans="1:20" s="60" customFormat="1" ht="118.5" customHeight="1">
      <c r="A10" s="269"/>
      <c r="B10" s="38" t="s">
        <v>140</v>
      </c>
      <c r="C10" s="247"/>
      <c r="D10" s="247"/>
      <c r="E10" s="153"/>
      <c r="F10" s="249"/>
      <c r="G10" s="249"/>
      <c r="H10" s="249"/>
      <c r="I10" s="249"/>
      <c r="M10" s="95" t="s">
        <v>222</v>
      </c>
      <c r="N10" s="282">
        <f>881475.17+301721.76+103523.34+434880+761292+639777.25+488822.07+3962407.46+2254844.3</f>
        <v>9828743.3500000015</v>
      </c>
      <c r="O10" s="208">
        <f>74605.33+2344487.78</f>
        <v>2419093.11</v>
      </c>
      <c r="P10" s="96"/>
      <c r="Q10" s="97"/>
      <c r="R10" s="93"/>
      <c r="S10" s="93"/>
    </row>
    <row r="11" spans="1:20" s="60" customFormat="1" ht="72.75" customHeight="1" thickBot="1">
      <c r="A11" s="61" t="s">
        <v>3</v>
      </c>
      <c r="B11" s="38" t="s">
        <v>141</v>
      </c>
      <c r="C11" s="10">
        <v>26200</v>
      </c>
      <c r="D11" s="10">
        <v>2021</v>
      </c>
      <c r="E11" s="10"/>
      <c r="F11" s="10" t="s">
        <v>6</v>
      </c>
      <c r="G11" s="10" t="s">
        <v>6</v>
      </c>
      <c r="H11" s="10" t="s">
        <v>6</v>
      </c>
      <c r="I11" s="10" t="s">
        <v>6</v>
      </c>
      <c r="M11" s="98" t="s">
        <v>223</v>
      </c>
      <c r="N11" s="94">
        <f>1517736.32+678846.01</f>
        <v>2196582.33</v>
      </c>
      <c r="O11" s="104"/>
      <c r="P11" s="94"/>
      <c r="Q11" s="99"/>
      <c r="R11" s="55">
        <v>2021</v>
      </c>
      <c r="S11" s="60">
        <v>2022</v>
      </c>
      <c r="T11" s="60">
        <v>2023</v>
      </c>
    </row>
    <row r="12" spans="1:20" s="60" customFormat="1" ht="51" thickBot="1">
      <c r="A12" s="61" t="s">
        <v>4</v>
      </c>
      <c r="B12" s="9" t="s">
        <v>142</v>
      </c>
      <c r="C12" s="10">
        <v>26300</v>
      </c>
      <c r="D12" s="270">
        <v>2020</v>
      </c>
      <c r="E12" s="10"/>
      <c r="F12" s="62">
        <f>N10+N11+N12</f>
        <v>12025325.680000002</v>
      </c>
      <c r="G12" s="62">
        <f t="shared" ref="G12:I12" si="0">O10+O11+O12</f>
        <v>2419093.11</v>
      </c>
      <c r="H12" s="62">
        <f t="shared" si="0"/>
        <v>0</v>
      </c>
      <c r="I12" s="62">
        <f t="shared" si="0"/>
        <v>0</v>
      </c>
      <c r="M12" s="100" t="s">
        <v>224</v>
      </c>
      <c r="N12" s="101"/>
      <c r="O12" s="101"/>
      <c r="P12" s="101"/>
      <c r="Q12" s="102"/>
      <c r="R12" s="141" t="s">
        <v>176</v>
      </c>
      <c r="S12" s="142" t="s">
        <v>176</v>
      </c>
      <c r="T12" s="143" t="s">
        <v>176</v>
      </c>
    </row>
    <row r="13" spans="1:20" s="60" customFormat="1" ht="27.6">
      <c r="A13" s="185" t="s">
        <v>185</v>
      </c>
      <c r="B13" s="158" t="s">
        <v>186</v>
      </c>
      <c r="C13" s="184">
        <v>26310</v>
      </c>
      <c r="D13" s="271"/>
      <c r="E13" s="10"/>
      <c r="F13" s="62">
        <f>F12</f>
        <v>12025325.680000002</v>
      </c>
      <c r="G13" s="62">
        <f t="shared" ref="G13:I13" si="1">G12</f>
        <v>2419093.11</v>
      </c>
      <c r="H13" s="62">
        <f t="shared" si="1"/>
        <v>0</v>
      </c>
      <c r="I13" s="62">
        <f t="shared" si="1"/>
        <v>0</v>
      </c>
      <c r="M13" s="159"/>
      <c r="N13" s="160"/>
      <c r="O13" s="160"/>
      <c r="P13" s="160"/>
      <c r="Q13" s="161"/>
      <c r="R13" s="162"/>
      <c r="S13" s="163"/>
      <c r="T13" s="164"/>
    </row>
    <row r="14" spans="1:20" s="60" customFormat="1">
      <c r="A14" s="185"/>
      <c r="B14" s="158" t="s">
        <v>187</v>
      </c>
      <c r="C14" s="184" t="s">
        <v>188</v>
      </c>
      <c r="D14" s="271"/>
      <c r="E14" s="10"/>
      <c r="F14" s="62"/>
      <c r="G14" s="62"/>
      <c r="H14" s="62"/>
      <c r="I14" s="62"/>
      <c r="M14" s="159"/>
      <c r="N14" s="160"/>
      <c r="O14" s="160"/>
      <c r="P14" s="160"/>
      <c r="Q14" s="161"/>
      <c r="R14" s="162"/>
      <c r="S14" s="163"/>
      <c r="T14" s="164"/>
    </row>
    <row r="15" spans="1:20" s="60" customFormat="1" ht="14.4" thickBot="1">
      <c r="A15" s="185" t="s">
        <v>189</v>
      </c>
      <c r="B15" s="158" t="s">
        <v>190</v>
      </c>
      <c r="C15" s="184">
        <v>26320</v>
      </c>
      <c r="D15" s="272"/>
      <c r="E15" s="10"/>
      <c r="F15" s="62"/>
      <c r="G15" s="62"/>
      <c r="H15" s="62"/>
      <c r="I15" s="62"/>
      <c r="M15" s="159"/>
      <c r="N15" s="160"/>
      <c r="O15" s="160"/>
      <c r="P15" s="160"/>
      <c r="Q15" s="161"/>
      <c r="R15" s="162"/>
      <c r="S15" s="163"/>
      <c r="T15" s="164"/>
    </row>
    <row r="16" spans="1:20" s="60" customFormat="1" ht="45" customHeight="1">
      <c r="A16" s="273" t="s">
        <v>5</v>
      </c>
      <c r="B16" s="276" t="s">
        <v>143</v>
      </c>
      <c r="C16" s="270">
        <v>26400</v>
      </c>
      <c r="D16" s="10">
        <v>2021</v>
      </c>
      <c r="E16" s="10"/>
      <c r="F16" s="62">
        <f>F19+F24+F31+F29</f>
        <v>22658712.719999999</v>
      </c>
      <c r="G16" s="62"/>
      <c r="H16" s="62"/>
      <c r="I16" s="62">
        <f>I19+I24+I31+I29</f>
        <v>0</v>
      </c>
      <c r="M16" s="95" t="s">
        <v>225</v>
      </c>
      <c r="N16" s="96">
        <f>5509556.65+3527027.71-800-119900+220650+164800-800</f>
        <v>9300534.3599999994</v>
      </c>
      <c r="O16" s="96">
        <v>12968606.890000001</v>
      </c>
      <c r="P16" s="96">
        <v>15387700</v>
      </c>
      <c r="Q16" s="97"/>
      <c r="R16" s="144">
        <f>ПФХД!D64-'Закупка ТРУ'!N10-'Закупка ТРУ'!N16</f>
        <v>0</v>
      </c>
      <c r="S16" s="145">
        <f>ПФХД!G64-'Закупка ТРУ'!O10-'Закупка ТРУ'!O16</f>
        <v>0</v>
      </c>
      <c r="T16" s="146">
        <f>ПФХД!J64-'Закупка ТРУ'!P10-'Закупка ТРУ'!P16</f>
        <v>0</v>
      </c>
    </row>
    <row r="17" spans="1:20" s="60" customFormat="1" ht="46.8">
      <c r="A17" s="274"/>
      <c r="B17" s="277"/>
      <c r="C17" s="271"/>
      <c r="D17" s="10">
        <v>2022</v>
      </c>
      <c r="E17" s="10"/>
      <c r="F17" s="62"/>
      <c r="G17" s="62">
        <f>O8-G16-G12</f>
        <v>24996370.890000001</v>
      </c>
      <c r="H17" s="62"/>
      <c r="I17" s="62"/>
      <c r="M17" s="98" t="s">
        <v>226</v>
      </c>
      <c r="N17" s="67">
        <f>8307159.5+2019733.83-287742.33-2418.36-296150-122100+927000-120100</f>
        <v>10425382.640000001</v>
      </c>
      <c r="O17" s="67">
        <f>10882033-755769</f>
        <v>10126264</v>
      </c>
      <c r="P17" s="67">
        <f>5201025.58+4740674.42</f>
        <v>9941700</v>
      </c>
      <c r="Q17" s="103"/>
      <c r="R17" s="144">
        <f>ПФХД!E64-'Закупка ТРУ'!N11-'Закупка ТРУ'!N17</f>
        <v>0</v>
      </c>
      <c r="S17" s="145">
        <f>ПФХД!H64-'Закупка ТРУ'!O11-'Закупка ТРУ'!O17</f>
        <v>0</v>
      </c>
      <c r="T17" s="146">
        <f>ПФХД!K64-'Закупка ТРУ'!P11-'Закупка ТРУ'!P17</f>
        <v>0</v>
      </c>
    </row>
    <row r="18" spans="1:20" s="60" customFormat="1" ht="31.2" thickBot="1">
      <c r="A18" s="275"/>
      <c r="B18" s="278"/>
      <c r="C18" s="272"/>
      <c r="D18" s="10">
        <v>2023</v>
      </c>
      <c r="E18" s="10"/>
      <c r="F18" s="62"/>
      <c r="G18" s="62"/>
      <c r="H18" s="62">
        <f>P8-H16-H12-H17</f>
        <v>27230900</v>
      </c>
      <c r="I18" s="62"/>
      <c r="M18" s="100" t="s">
        <v>227</v>
      </c>
      <c r="N18" s="106">
        <f>1901500+1031295.72</f>
        <v>2932795.7199999997</v>
      </c>
      <c r="O18" s="106">
        <v>1901500</v>
      </c>
      <c r="P18" s="106">
        <v>1901500</v>
      </c>
      <c r="Q18" s="107"/>
      <c r="R18" s="147">
        <f>ПФХД!F67-'Закупка ТРУ'!N12-'Закупка ТРУ'!N18</f>
        <v>0</v>
      </c>
      <c r="S18" s="148">
        <f>ПФХД!I67-'Закупка ТРУ'!O12-'Закупка ТРУ'!O18</f>
        <v>0</v>
      </c>
      <c r="T18" s="149">
        <f>ПФХД!L67-'Закупка ТРУ'!P12-'Закупка ТРУ'!P18</f>
        <v>0</v>
      </c>
    </row>
    <row r="19" spans="1:20" s="55" customFormat="1" ht="21" thickBot="1">
      <c r="A19" s="254" t="s">
        <v>7</v>
      </c>
      <c r="B19" s="4" t="s">
        <v>61</v>
      </c>
      <c r="C19" s="247">
        <v>26410</v>
      </c>
      <c r="D19" s="247" t="s">
        <v>6</v>
      </c>
      <c r="E19" s="154"/>
      <c r="F19" s="253">
        <f>F21+F23</f>
        <v>9300534.3599999994</v>
      </c>
      <c r="G19" s="253">
        <f>G21+G23</f>
        <v>12968606.890000001</v>
      </c>
      <c r="H19" s="253">
        <f>H21+H23</f>
        <v>15387700</v>
      </c>
      <c r="I19" s="253">
        <f>I21+I23</f>
        <v>0</v>
      </c>
      <c r="M19" s="105"/>
      <c r="N19" s="108">
        <f>N8-N10-N16-N11-N17-N12-N18</f>
        <v>0</v>
      </c>
      <c r="O19" s="108">
        <f>O8-O10-O16-O11-O17-O12-O18</f>
        <v>0</v>
      </c>
      <c r="P19" s="108">
        <f>P8-P10-P16-P11-P17-P12-P18</f>
        <v>0</v>
      </c>
      <c r="Q19" s="108">
        <f>Q8-Q10-Q16-Q11-Q17-Q12-Q18</f>
        <v>0</v>
      </c>
      <c r="R19" s="109" t="s">
        <v>176</v>
      </c>
      <c r="S19" s="91"/>
    </row>
    <row r="20" spans="1:20" s="55" customFormat="1" ht="27.6">
      <c r="A20" s="255"/>
      <c r="B20" s="4" t="s">
        <v>145</v>
      </c>
      <c r="C20" s="247"/>
      <c r="D20" s="247"/>
      <c r="E20" s="154"/>
      <c r="F20" s="253"/>
      <c r="G20" s="253"/>
      <c r="H20" s="253"/>
      <c r="I20" s="253"/>
    </row>
    <row r="21" spans="1:20" s="55" customFormat="1">
      <c r="A21" s="256" t="s">
        <v>146</v>
      </c>
      <c r="B21" s="4" t="s">
        <v>61</v>
      </c>
      <c r="C21" s="247">
        <v>26411</v>
      </c>
      <c r="D21" s="247" t="s">
        <v>6</v>
      </c>
      <c r="E21" s="154"/>
      <c r="F21" s="253">
        <f>N16</f>
        <v>9300534.3599999994</v>
      </c>
      <c r="G21" s="253">
        <f>O16</f>
        <v>12968606.890000001</v>
      </c>
      <c r="H21" s="253">
        <f>P16</f>
        <v>15387700</v>
      </c>
      <c r="I21" s="253">
        <f>Q16</f>
        <v>0</v>
      </c>
    </row>
    <row r="22" spans="1:20" s="55" customFormat="1">
      <c r="A22" s="256"/>
      <c r="B22" s="64" t="s">
        <v>148</v>
      </c>
      <c r="C22" s="247"/>
      <c r="D22" s="247"/>
      <c r="E22" s="154"/>
      <c r="F22" s="253"/>
      <c r="G22" s="253"/>
      <c r="H22" s="253"/>
      <c r="I22" s="253"/>
      <c r="M22" s="2"/>
      <c r="N22" s="70"/>
      <c r="O22" s="70"/>
      <c r="P22" s="70"/>
      <c r="Q22" s="71"/>
      <c r="R22" s="71"/>
      <c r="S22" s="71"/>
    </row>
    <row r="23" spans="1:20" s="55" customFormat="1">
      <c r="A23" s="187" t="s">
        <v>149</v>
      </c>
      <c r="B23" s="4" t="s">
        <v>150</v>
      </c>
      <c r="C23" s="188">
        <v>26412</v>
      </c>
      <c r="D23" s="188" t="s">
        <v>6</v>
      </c>
      <c r="E23" s="154"/>
      <c r="F23" s="65"/>
      <c r="G23" s="65"/>
      <c r="H23" s="65"/>
      <c r="I23" s="65"/>
    </row>
    <row r="24" spans="1:20" s="55" customFormat="1" ht="32.25" customHeight="1">
      <c r="A24" s="66" t="s">
        <v>8</v>
      </c>
      <c r="B24" s="64" t="s">
        <v>152</v>
      </c>
      <c r="C24" s="188">
        <v>26420</v>
      </c>
      <c r="D24" s="188" t="s">
        <v>6</v>
      </c>
      <c r="E24" s="154"/>
      <c r="F24" s="65">
        <f>F25+F28</f>
        <v>10425382.640000001</v>
      </c>
      <c r="G24" s="65">
        <f>G25+G28</f>
        <v>10126264</v>
      </c>
      <c r="H24" s="65">
        <f>H25+H28</f>
        <v>9941700</v>
      </c>
      <c r="I24" s="65">
        <f>I25+I28</f>
        <v>0</v>
      </c>
      <c r="M24" s="139"/>
    </row>
    <row r="25" spans="1:20" s="55" customFormat="1" ht="15" customHeight="1">
      <c r="A25" s="256" t="s">
        <v>153</v>
      </c>
      <c r="B25" s="4" t="s">
        <v>61</v>
      </c>
      <c r="C25" s="247">
        <v>26421</v>
      </c>
      <c r="D25" s="247" t="s">
        <v>6</v>
      </c>
      <c r="E25" s="154"/>
      <c r="F25" s="253">
        <f>N17</f>
        <v>10425382.640000001</v>
      </c>
      <c r="G25" s="253">
        <f>O17</f>
        <v>10126264</v>
      </c>
      <c r="H25" s="253">
        <f>P17</f>
        <v>9941700</v>
      </c>
      <c r="I25" s="253">
        <f>Q17</f>
        <v>0</v>
      </c>
      <c r="M25" s="139"/>
    </row>
    <row r="26" spans="1:20" s="55" customFormat="1" ht="15" customHeight="1">
      <c r="A26" s="256"/>
      <c r="B26" s="64" t="s">
        <v>148</v>
      </c>
      <c r="C26" s="247"/>
      <c r="D26" s="247"/>
      <c r="E26" s="154"/>
      <c r="F26" s="253"/>
      <c r="G26" s="253"/>
      <c r="H26" s="253"/>
      <c r="I26" s="253"/>
      <c r="M26" s="140"/>
    </row>
    <row r="27" spans="1:20" s="55" customFormat="1" ht="15" customHeight="1">
      <c r="A27" s="187"/>
      <c r="B27" s="64" t="s">
        <v>187</v>
      </c>
      <c r="C27" s="188" t="s">
        <v>191</v>
      </c>
      <c r="D27" s="188" t="s">
        <v>6</v>
      </c>
      <c r="E27" s="154"/>
      <c r="F27" s="155"/>
      <c r="G27" s="155"/>
      <c r="H27" s="155"/>
      <c r="I27" s="155"/>
      <c r="M27" s="140"/>
    </row>
    <row r="28" spans="1:20" s="55" customFormat="1" ht="15" customHeight="1">
      <c r="A28" s="187" t="s">
        <v>154</v>
      </c>
      <c r="B28" s="4" t="s">
        <v>150</v>
      </c>
      <c r="C28" s="188">
        <v>26422</v>
      </c>
      <c r="D28" s="188" t="s">
        <v>6</v>
      </c>
      <c r="E28" s="154"/>
      <c r="F28" s="65"/>
      <c r="G28" s="65"/>
      <c r="H28" s="65"/>
      <c r="I28" s="65"/>
      <c r="T28" s="140"/>
    </row>
    <row r="29" spans="1:20" s="55" customFormat="1" ht="27.6">
      <c r="A29" s="66" t="s">
        <v>155</v>
      </c>
      <c r="B29" s="64" t="s">
        <v>156</v>
      </c>
      <c r="C29" s="188">
        <v>26430</v>
      </c>
      <c r="D29" s="188" t="s">
        <v>6</v>
      </c>
      <c r="E29" s="154"/>
      <c r="F29" s="65"/>
      <c r="G29" s="65"/>
      <c r="H29" s="65"/>
      <c r="I29" s="65"/>
      <c r="T29" s="69"/>
    </row>
    <row r="30" spans="1:20" s="55" customFormat="1">
      <c r="A30" s="66"/>
      <c r="B30" s="64" t="s">
        <v>187</v>
      </c>
      <c r="C30" s="188" t="s">
        <v>192</v>
      </c>
      <c r="D30" s="188" t="s">
        <v>6</v>
      </c>
      <c r="E30" s="154"/>
      <c r="F30" s="155"/>
      <c r="G30" s="155"/>
      <c r="H30" s="155"/>
      <c r="I30" s="155"/>
      <c r="T30" s="69"/>
    </row>
    <row r="31" spans="1:20" s="55" customFormat="1" ht="28.5" customHeight="1">
      <c r="A31" s="66" t="s">
        <v>157</v>
      </c>
      <c r="B31" s="4" t="s">
        <v>158</v>
      </c>
      <c r="C31" s="188">
        <v>26450</v>
      </c>
      <c r="D31" s="188" t="s">
        <v>6</v>
      </c>
      <c r="E31" s="154"/>
      <c r="F31" s="65">
        <f>F32+F35</f>
        <v>2932795.7199999997</v>
      </c>
      <c r="G31" s="65">
        <f>G32+G35</f>
        <v>1901500</v>
      </c>
      <c r="H31" s="65">
        <f>H32+H35</f>
        <v>1901500</v>
      </c>
      <c r="I31" s="65">
        <f>I32+I35</f>
        <v>0</v>
      </c>
      <c r="M31" s="2"/>
      <c r="N31" s="2"/>
      <c r="O31" s="2"/>
      <c r="P31" s="2"/>
      <c r="Q31" s="2"/>
      <c r="R31" s="2"/>
      <c r="S31" s="2"/>
    </row>
    <row r="32" spans="1:20" s="55" customFormat="1">
      <c r="A32" s="256" t="s">
        <v>159</v>
      </c>
      <c r="B32" s="4" t="s">
        <v>61</v>
      </c>
      <c r="C32" s="247">
        <v>26451</v>
      </c>
      <c r="D32" s="247" t="s">
        <v>6</v>
      </c>
      <c r="E32" s="154"/>
      <c r="F32" s="253">
        <f>N18</f>
        <v>2932795.7199999997</v>
      </c>
      <c r="G32" s="253">
        <f>O18</f>
        <v>1901500</v>
      </c>
      <c r="H32" s="253">
        <f>P18</f>
        <v>1901500</v>
      </c>
      <c r="I32" s="253">
        <f>Q18</f>
        <v>0</v>
      </c>
      <c r="M32" s="2"/>
      <c r="N32" s="2"/>
      <c r="O32" s="2"/>
      <c r="P32" s="2"/>
      <c r="Q32" s="2"/>
      <c r="R32" s="2"/>
      <c r="S32" s="2"/>
      <c r="T32" s="69"/>
    </row>
    <row r="33" spans="1:20" s="55" customFormat="1">
      <c r="A33" s="256"/>
      <c r="B33" s="68" t="s">
        <v>148</v>
      </c>
      <c r="C33" s="247"/>
      <c r="D33" s="247"/>
      <c r="E33" s="154"/>
      <c r="F33" s="253"/>
      <c r="G33" s="253"/>
      <c r="H33" s="253"/>
      <c r="I33" s="253"/>
      <c r="M33" s="2"/>
      <c r="N33" s="2"/>
      <c r="O33" s="2"/>
      <c r="P33" s="2"/>
      <c r="Q33" s="2"/>
      <c r="R33" s="2"/>
      <c r="S33" s="2"/>
      <c r="T33" s="69"/>
    </row>
    <row r="34" spans="1:20" s="55" customFormat="1">
      <c r="A34" s="187"/>
      <c r="B34" s="165" t="s">
        <v>187</v>
      </c>
      <c r="C34" s="188" t="s">
        <v>193</v>
      </c>
      <c r="D34" s="188" t="s">
        <v>6</v>
      </c>
      <c r="E34" s="154"/>
      <c r="F34" s="155"/>
      <c r="G34" s="155"/>
      <c r="H34" s="155"/>
      <c r="I34" s="155"/>
      <c r="M34" s="2"/>
      <c r="N34" s="2"/>
      <c r="O34" s="2"/>
      <c r="P34" s="2"/>
      <c r="Q34" s="2"/>
      <c r="R34" s="2"/>
      <c r="S34" s="2"/>
      <c r="T34" s="69"/>
    </row>
    <row r="35" spans="1:20" s="55" customFormat="1">
      <c r="A35" s="187" t="s">
        <v>160</v>
      </c>
      <c r="B35" s="64" t="s">
        <v>161</v>
      </c>
      <c r="C35" s="188">
        <v>26452</v>
      </c>
      <c r="D35" s="188" t="s">
        <v>6</v>
      </c>
      <c r="E35" s="154"/>
      <c r="F35" s="65"/>
      <c r="G35" s="65"/>
      <c r="H35" s="65"/>
      <c r="I35" s="65"/>
      <c r="M35" s="2"/>
      <c r="N35" s="2"/>
      <c r="O35" s="2"/>
      <c r="P35" s="2"/>
      <c r="Q35" s="2"/>
      <c r="R35" s="2"/>
      <c r="S35" s="2"/>
    </row>
    <row r="36" spans="1:20" s="55" customFormat="1" ht="52.5" customHeight="1">
      <c r="A36" s="187">
        <v>2</v>
      </c>
      <c r="B36" s="4" t="s">
        <v>162</v>
      </c>
      <c r="C36" s="188">
        <v>26500</v>
      </c>
      <c r="D36" s="188" t="s">
        <v>6</v>
      </c>
      <c r="E36" s="154"/>
      <c r="F36" s="65">
        <f>F21+F25+F32</f>
        <v>22658712.719999999</v>
      </c>
      <c r="G36" s="65">
        <f>G21+G25+G32</f>
        <v>24996370.890000001</v>
      </c>
      <c r="H36" s="65">
        <f>H21+H25+H32</f>
        <v>27230900</v>
      </c>
      <c r="I36" s="65">
        <f t="shared" ref="I36" si="2">I21+I25+I32</f>
        <v>0</v>
      </c>
      <c r="M36" s="2"/>
      <c r="N36" s="2"/>
      <c r="O36" s="2"/>
      <c r="P36" s="2"/>
      <c r="Q36" s="2"/>
      <c r="R36" s="2"/>
      <c r="S36" s="2"/>
    </row>
    <row r="37" spans="1:20" s="55" customFormat="1" ht="27.75" customHeight="1">
      <c r="A37" s="279"/>
      <c r="B37" s="259" t="s">
        <v>163</v>
      </c>
      <c r="C37" s="259">
        <v>26510</v>
      </c>
      <c r="D37" s="4">
        <v>2021</v>
      </c>
      <c r="E37" s="4"/>
      <c r="F37" s="65">
        <f>N8-N10-N11-N12</f>
        <v>22658712.719999999</v>
      </c>
      <c r="G37" s="208">
        <f>1027756.47+115895.88+336464.08+766696</f>
        <v>2246812.4300000002</v>
      </c>
      <c r="H37" s="208">
        <f>115895.88+336464.08</f>
        <v>452359.96</v>
      </c>
      <c r="I37" s="65"/>
      <c r="M37" s="2"/>
      <c r="N37" s="2"/>
      <c r="O37" s="2"/>
      <c r="P37" s="2"/>
      <c r="Q37" s="2"/>
      <c r="R37" s="2"/>
      <c r="S37" s="2"/>
    </row>
    <row r="38" spans="1:20" s="55" customFormat="1" ht="27.75" customHeight="1">
      <c r="A38" s="280"/>
      <c r="B38" s="260"/>
      <c r="C38" s="260"/>
      <c r="D38" s="4">
        <v>2022</v>
      </c>
      <c r="E38" s="4"/>
      <c r="F38" s="150"/>
      <c r="G38" s="208">
        <f>G17-G37</f>
        <v>22749558.460000001</v>
      </c>
      <c r="H38" s="208"/>
      <c r="I38" s="150"/>
      <c r="M38" s="2"/>
      <c r="N38" s="2"/>
      <c r="O38" s="2"/>
      <c r="P38" s="2"/>
      <c r="Q38" s="2"/>
      <c r="R38" s="2"/>
      <c r="S38" s="2"/>
    </row>
    <row r="39" spans="1:20" s="55" customFormat="1" ht="27.75" customHeight="1">
      <c r="A39" s="281"/>
      <c r="B39" s="261"/>
      <c r="C39" s="261"/>
      <c r="D39" s="4">
        <v>2023</v>
      </c>
      <c r="E39" s="4"/>
      <c r="F39" s="150"/>
      <c r="G39" s="208"/>
      <c r="H39" s="208">
        <f>H18-H37-H38</f>
        <v>26778540.039999999</v>
      </c>
      <c r="I39" s="150"/>
      <c r="M39" s="2"/>
      <c r="N39" s="2"/>
      <c r="O39" s="2"/>
      <c r="P39" s="2"/>
      <c r="Q39" s="2"/>
      <c r="R39" s="2"/>
      <c r="S39" s="2"/>
    </row>
    <row r="40" spans="1:20" s="55" customFormat="1" ht="51" customHeight="1">
      <c r="A40" s="186">
        <v>3</v>
      </c>
      <c r="B40" s="64" t="s">
        <v>164</v>
      </c>
      <c r="C40" s="188">
        <v>26600</v>
      </c>
      <c r="D40" s="188" t="s">
        <v>6</v>
      </c>
      <c r="E40" s="154"/>
      <c r="F40" s="65">
        <f>F23+F28+F35</f>
        <v>0</v>
      </c>
      <c r="G40" s="65">
        <f t="shared" ref="G40:I40" si="3">G23+G28+G35</f>
        <v>0</v>
      </c>
      <c r="H40" s="65">
        <f t="shared" si="3"/>
        <v>0</v>
      </c>
      <c r="I40" s="65">
        <f t="shared" si="3"/>
        <v>0</v>
      </c>
      <c r="M40" s="2"/>
      <c r="N40" s="2"/>
      <c r="O40" s="2"/>
      <c r="P40" s="2"/>
      <c r="Q40" s="2"/>
      <c r="R40" s="2"/>
      <c r="S40" s="2"/>
    </row>
    <row r="41" spans="1:20" s="55" customFormat="1" ht="23.25" customHeight="1">
      <c r="A41" s="187"/>
      <c r="B41" s="259" t="s">
        <v>163</v>
      </c>
      <c r="C41" s="259">
        <v>26610</v>
      </c>
      <c r="D41" s="4">
        <v>2021</v>
      </c>
      <c r="E41" s="4"/>
      <c r="F41" s="110"/>
      <c r="G41" s="110"/>
      <c r="H41" s="110"/>
      <c r="I41" s="65"/>
      <c r="M41" s="2"/>
      <c r="N41" s="2"/>
      <c r="O41" s="2"/>
      <c r="P41" s="2"/>
      <c r="Q41" s="2"/>
      <c r="R41" s="2"/>
      <c r="S41" s="2"/>
    </row>
    <row r="42" spans="1:20">
      <c r="A42" s="187"/>
      <c r="B42" s="260"/>
      <c r="C42" s="260"/>
      <c r="D42" s="4">
        <v>2022</v>
      </c>
      <c r="E42" s="4"/>
      <c r="F42" s="150"/>
      <c r="G42" s="150"/>
      <c r="H42" s="150"/>
      <c r="I42" s="150"/>
      <c r="T42" s="55"/>
    </row>
    <row r="43" spans="1:20">
      <c r="A43" s="187"/>
      <c r="B43" s="261"/>
      <c r="C43" s="261"/>
      <c r="D43" s="4">
        <v>2023</v>
      </c>
      <c r="E43" s="4"/>
      <c r="F43" s="150"/>
      <c r="G43" s="150"/>
      <c r="H43" s="150"/>
      <c r="I43" s="150"/>
      <c r="T43" s="55"/>
    </row>
    <row r="44" spans="1:20" ht="80.25" customHeight="1">
      <c r="A44" s="258" t="s">
        <v>244</v>
      </c>
      <c r="B44" s="258"/>
      <c r="C44" s="131"/>
      <c r="D44" s="131"/>
      <c r="E44" s="156"/>
      <c r="F44" s="136"/>
      <c r="G44" s="136"/>
      <c r="H44" s="131"/>
      <c r="I44" s="132" t="s">
        <v>232</v>
      </c>
    </row>
    <row r="45" spans="1:20" ht="13.2" customHeight="1">
      <c r="A45" s="133"/>
      <c r="B45" s="133"/>
      <c r="C45" s="133"/>
      <c r="D45" s="133"/>
      <c r="E45" s="133"/>
      <c r="F45" s="133"/>
      <c r="G45" s="133"/>
      <c r="H45" s="133"/>
      <c r="I45" s="133"/>
      <c r="J45" s="133"/>
    </row>
    <row r="46" spans="1:20">
      <c r="A46" s="133"/>
      <c r="B46" s="133"/>
      <c r="C46" s="133"/>
      <c r="D46" s="133"/>
      <c r="E46" s="133"/>
      <c r="F46" s="133"/>
      <c r="G46" s="133"/>
      <c r="H46" s="133"/>
      <c r="I46" s="133"/>
      <c r="J46" s="133"/>
    </row>
    <row r="47" spans="1:20" ht="18">
      <c r="B47" s="134"/>
      <c r="C47" s="134"/>
      <c r="D47" s="134"/>
      <c r="E47" s="134"/>
      <c r="F47" s="134"/>
      <c r="G47" s="134"/>
      <c r="H47" s="134"/>
      <c r="I47" s="134"/>
      <c r="J47" s="134"/>
    </row>
    <row r="48" spans="1:20" ht="18">
      <c r="B48" s="134"/>
      <c r="C48" s="134"/>
      <c r="D48" s="134"/>
      <c r="E48" s="134"/>
      <c r="F48" s="134"/>
      <c r="G48" s="134"/>
      <c r="H48" s="134"/>
      <c r="I48" s="134"/>
      <c r="J48" s="134"/>
    </row>
    <row r="49" spans="1:9" ht="15.6">
      <c r="A49" s="128" t="s">
        <v>245</v>
      </c>
      <c r="B49" s="135"/>
      <c r="C49" s="135"/>
      <c r="D49" s="135"/>
      <c r="E49" s="135"/>
      <c r="F49" s="135"/>
      <c r="G49" s="135"/>
      <c r="H49" s="135"/>
      <c r="I49" s="135"/>
    </row>
    <row r="50" spans="1:9" ht="15.6">
      <c r="A50" s="129" t="s">
        <v>246</v>
      </c>
      <c r="B50" s="135"/>
      <c r="C50" s="135"/>
      <c r="D50" s="135"/>
      <c r="E50" s="135"/>
      <c r="F50" s="135"/>
      <c r="G50" s="135"/>
      <c r="H50" s="135"/>
      <c r="I50" s="135"/>
    </row>
    <row r="51" spans="1:9" ht="33.75" customHeight="1">
      <c r="A51" s="257" t="s">
        <v>247</v>
      </c>
      <c r="B51" s="257"/>
      <c r="C51" s="257"/>
      <c r="D51" s="257"/>
      <c r="E51" s="257"/>
      <c r="F51" s="257"/>
      <c r="G51" s="257"/>
      <c r="H51" s="257"/>
      <c r="I51" s="257"/>
    </row>
  </sheetData>
  <customSheetViews>
    <customSheetView guid="{B72699BC-299D-42B7-A978-9B23F399AA23}" scale="70" showPageBreaks="1" printArea="1" view="pageBreakPreview">
      <selection sqref="A1:H1"/>
      <rowBreaks count="1" manualBreakCount="1">
        <brk id="18" max="16383" man="1"/>
      </rowBreaks>
      <colBreaks count="1" manualBreakCount="1">
        <brk id="15" max="1048575" man="1"/>
      </colBreaks>
      <pageMargins left="0.7" right="0.7" top="0.75" bottom="0.75" header="0.3" footer="0.3"/>
      <pageSetup paperSize="9" scale="49" orientation="portrait" r:id="rId1"/>
    </customSheetView>
    <customSheetView guid="{33FAAE2B-4C16-4B60-82A7-3D09D285D424}" scale="70" showPageBreaks="1" printArea="1" view="pageBreakPreview">
      <selection sqref="A1:H1"/>
      <rowBreaks count="1" manualBreakCount="1">
        <brk id="18" max="16383" man="1"/>
      </rowBreaks>
      <colBreaks count="1" manualBreakCount="1">
        <brk id="15" max="1048575" man="1"/>
      </colBreaks>
      <pageMargins left="0.7" right="0.7" top="0.75" bottom="0.75" header="0.3" footer="0.3"/>
      <pageSetup paperSize="9" scale="49" orientation="portrait" r:id="rId2"/>
    </customSheetView>
    <customSheetView guid="{413FE589-EB44-4ED3-8D71-DDB7E5500C49}" scale="70" showPageBreaks="1" printArea="1" view="pageBreakPreview" topLeftCell="A7">
      <selection activeCell="A31" sqref="A31:E31"/>
      <rowBreaks count="1" manualBreakCount="1">
        <brk id="18" max="16383" man="1"/>
      </rowBreaks>
      <colBreaks count="1" manualBreakCount="1">
        <brk id="15" max="1048575" man="1"/>
      </colBreaks>
      <pageMargins left="0.7" right="0.7" top="0.75" bottom="0.75" header="0.3" footer="0.3"/>
      <pageSetup paperSize="9" scale="49" orientation="portrait" r:id="rId3"/>
    </customSheetView>
  </customSheetViews>
  <mergeCells count="60">
    <mergeCell ref="D12:D15"/>
    <mergeCell ref="A16:A18"/>
    <mergeCell ref="B16:B18"/>
    <mergeCell ref="C16:C18"/>
    <mergeCell ref="A37:A39"/>
    <mergeCell ref="B37:B39"/>
    <mergeCell ref="C37:C39"/>
    <mergeCell ref="M3:S3"/>
    <mergeCell ref="M9:Q9"/>
    <mergeCell ref="N5:Q5"/>
    <mergeCell ref="A21:A22"/>
    <mergeCell ref="C21:C22"/>
    <mergeCell ref="D21:D22"/>
    <mergeCell ref="F21:F22"/>
    <mergeCell ref="G21:G22"/>
    <mergeCell ref="H21:H22"/>
    <mergeCell ref="I21:I22"/>
    <mergeCell ref="N7:Q7"/>
    <mergeCell ref="I9:I10"/>
    <mergeCell ref="H19:H20"/>
    <mergeCell ref="I19:I20"/>
    <mergeCell ref="A9:A10"/>
    <mergeCell ref="C9:C10"/>
    <mergeCell ref="A51:I51"/>
    <mergeCell ref="F32:F33"/>
    <mergeCell ref="G32:G33"/>
    <mergeCell ref="H32:H33"/>
    <mergeCell ref="I32:I33"/>
    <mergeCell ref="A32:A33"/>
    <mergeCell ref="C32:C33"/>
    <mergeCell ref="D32:D33"/>
    <mergeCell ref="A44:B44"/>
    <mergeCell ref="C41:C43"/>
    <mergeCell ref="B41:B43"/>
    <mergeCell ref="H25:H26"/>
    <mergeCell ref="I25:I26"/>
    <mergeCell ref="A19:A20"/>
    <mergeCell ref="C19:C20"/>
    <mergeCell ref="D19:D20"/>
    <mergeCell ref="F19:F20"/>
    <mergeCell ref="G19:G20"/>
    <mergeCell ref="A25:A26"/>
    <mergeCell ref="C25:C26"/>
    <mergeCell ref="D25:D26"/>
    <mergeCell ref="F25:F26"/>
    <mergeCell ref="G25:G26"/>
    <mergeCell ref="A2:I2"/>
    <mergeCell ref="A3:I3"/>
    <mergeCell ref="G1:I1"/>
    <mergeCell ref="D9:D10"/>
    <mergeCell ref="F9:F10"/>
    <mergeCell ref="G9:G10"/>
    <mergeCell ref="H9:H10"/>
    <mergeCell ref="A4:A6"/>
    <mergeCell ref="B4:B6"/>
    <mergeCell ref="C4:C6"/>
    <mergeCell ref="D4:D6"/>
    <mergeCell ref="F4:I4"/>
    <mergeCell ref="I5:I6"/>
    <mergeCell ref="E4:E6"/>
  </mergeCells>
  <pageMargins left="0.7" right="0.7" top="0.75" bottom="0.75" header="0.3" footer="0.3"/>
  <pageSetup paperSize="9" scale="46" orientation="portrait" r:id="rId4"/>
  <colBreaks count="2" manualBreakCount="2">
    <brk id="9" max="39" man="1"/>
    <brk id="19" max="5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Титул ПФХД</vt:lpstr>
      <vt:lpstr>ПФХД</vt:lpstr>
      <vt:lpstr>Закупка ТРУ</vt:lpstr>
      <vt:lpstr>ПФХД!Заголовки_для_печати</vt:lpstr>
      <vt:lpstr>'Закупка ТРУ'!Область_печати</vt:lpstr>
      <vt:lpstr>ПФХД!Область_печати</vt:lpstr>
      <vt:lpstr>'Титул ПФХД'!Область_печати</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Попова Екатерина Николаевна</dc:creator>
  <cp:lastModifiedBy>User</cp:lastModifiedBy>
  <cp:lastPrinted>2021-11-12T02:04:41Z</cp:lastPrinted>
  <dcterms:created xsi:type="dcterms:W3CDTF">2016-11-07T02:42:14Z</dcterms:created>
  <dcterms:modified xsi:type="dcterms:W3CDTF">2021-11-12T02:04:43Z</dcterms:modified>
</cp:coreProperties>
</file>